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D:\CFDT\com\2019\"/>
    </mc:Choice>
  </mc:AlternateContent>
  <xr:revisionPtr revIDLastSave="0" documentId="8_{E31A3C44-2363-4D0D-A0AA-EC13648AFD56}" xr6:coauthVersionLast="43" xr6:coauthVersionMax="43" xr10:uidLastSave="{00000000-0000-0000-0000-000000000000}"/>
  <workbookProtection workbookPassword="E576" lockStructure="1"/>
  <bookViews>
    <workbookView xWindow="-120" yWindow="-120" windowWidth="20730" windowHeight="11160" tabRatio="761" firstSheet="1" activeTab="1" xr2:uid="{00000000-000D-0000-FFFF-FFFF00000000}"/>
  </bookViews>
  <sheets>
    <sheet name="retraités arrco agirc" sheetId="2" state="hidden" r:id="rId1"/>
    <sheet name="simulateur pertes (diffusion)" sheetId="14" r:id="rId2"/>
    <sheet name="remarque préliminaire" sheetId="9" state="hidden" r:id="rId3"/>
    <sheet name="Feuil1" sheetId="10" state="hidden" r:id="rId4"/>
  </sheets>
  <definedNames>
    <definedName name="_xlnm.Print_Area" localSheetId="1">'simulateur pertes (diffusion)'!$A$1:$N$29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4" l="1"/>
  <c r="AF10" i="14"/>
  <c r="AJ11" i="14"/>
  <c r="AJ10" i="14"/>
  <c r="AF11" i="14"/>
  <c r="AG11" i="14"/>
  <c r="AG10" i="14"/>
  <c r="Z9" i="14"/>
  <c r="AS10" i="14"/>
  <c r="I27" i="14"/>
  <c r="AU12" i="14"/>
  <c r="AT12" i="14"/>
  <c r="AS12" i="14"/>
  <c r="AR12" i="14"/>
  <c r="AQ12" i="14"/>
  <c r="AP12" i="14"/>
  <c r="AU11" i="14"/>
  <c r="AT11" i="14"/>
  <c r="AS11" i="14"/>
  <c r="AR11" i="14"/>
  <c r="AQ11" i="14"/>
  <c r="AP11" i="14"/>
  <c r="AE11" i="14"/>
  <c r="AU10" i="14"/>
  <c r="AT10" i="14"/>
  <c r="AR10" i="14"/>
  <c r="AQ10" i="14"/>
  <c r="AP10" i="14"/>
  <c r="AE10" i="14"/>
  <c r="AT1" i="14"/>
  <c r="AU9" i="14"/>
  <c r="AT9" i="14"/>
  <c r="AS9" i="14"/>
  <c r="AR9" i="14"/>
  <c r="AQ9" i="14"/>
  <c r="AP9" i="14"/>
  <c r="AE9" i="14"/>
  <c r="AU8" i="14"/>
  <c r="AT8" i="14"/>
  <c r="AS8" i="14"/>
  <c r="AR8" i="14"/>
  <c r="AQ8" i="14"/>
  <c r="AP8" i="14"/>
  <c r="AR2" i="14"/>
  <c r="AF8" i="14"/>
  <c r="AE8" i="14"/>
  <c r="AR1" i="14"/>
  <c r="AU7" i="14"/>
  <c r="AT7" i="14"/>
  <c r="AS7" i="14"/>
  <c r="AR7" i="14"/>
  <c r="AQ7" i="14"/>
  <c r="AP7" i="14"/>
  <c r="AQ2" i="14"/>
  <c r="AF7" i="14"/>
  <c r="AE7" i="14"/>
  <c r="AU6" i="14"/>
  <c r="AT6" i="14"/>
  <c r="AS6" i="14"/>
  <c r="AR6" i="14"/>
  <c r="AQ6" i="14"/>
  <c r="AP6" i="14"/>
  <c r="AU5" i="14"/>
  <c r="AT5" i="14"/>
  <c r="AS5" i="14"/>
  <c r="AR5" i="14"/>
  <c r="AQ5" i="14"/>
  <c r="AP5" i="14"/>
  <c r="AP2" i="14"/>
  <c r="AJ5" i="14"/>
  <c r="AF5" i="14"/>
  <c r="AE5" i="14"/>
  <c r="AP1" i="14"/>
  <c r="AU4" i="14"/>
  <c r="AT4" i="14"/>
  <c r="AS4" i="14"/>
  <c r="AR4" i="14"/>
  <c r="AQ4" i="14"/>
  <c r="AP4" i="14"/>
  <c r="AU3" i="14"/>
  <c r="AT3" i="14"/>
  <c r="AS3" i="14"/>
  <c r="AR3" i="14"/>
  <c r="AQ3" i="14"/>
  <c r="AP3" i="14"/>
  <c r="AU2" i="14"/>
  <c r="AT2" i="14"/>
  <c r="AK10" i="14"/>
  <c r="AS2" i="14"/>
  <c r="AJ8" i="14"/>
  <c r="AJ7" i="14"/>
  <c r="AJ2" i="14"/>
  <c r="AF2" i="14"/>
  <c r="AU1" i="14"/>
  <c r="AS1" i="14"/>
  <c r="AQ1" i="14"/>
  <c r="AJ1" i="14"/>
  <c r="AF1" i="14"/>
  <c r="AK8" i="14"/>
  <c r="B12" i="14"/>
  <c r="AJ9" i="14"/>
  <c r="AK9" i="14"/>
  <c r="AK11" i="14"/>
  <c r="AK7" i="14"/>
  <c r="AF9" i="14"/>
  <c r="AG9" i="14"/>
  <c r="AG7" i="14"/>
  <c r="AG8" i="14"/>
  <c r="AL7" i="14"/>
  <c r="I23" i="14"/>
  <c r="AH8" i="14"/>
  <c r="I21" i="14"/>
  <c r="AH7" i="14"/>
  <c r="I20" i="14"/>
  <c r="AL8" i="14"/>
  <c r="I24" i="14"/>
  <c r="H25" i="14"/>
  <c r="J21" i="14"/>
  <c r="K21" i="14"/>
  <c r="J24" i="14"/>
  <c r="K24" i="14"/>
  <c r="K29" i="14"/>
  <c r="I29" i="14"/>
  <c r="K5" i="2"/>
  <c r="K3" i="2"/>
  <c r="L18" i="2"/>
  <c r="L17" i="2"/>
  <c r="K18" i="2"/>
  <c r="K17" i="2"/>
  <c r="L14" i="2"/>
  <c r="L13" i="2"/>
  <c r="K14" i="2"/>
  <c r="K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hch</author>
  </authors>
  <commentList>
    <comment ref="C9" authorId="0" shapeId="0" xr:uid="{00000000-0006-0000-0100-000001000000}">
      <text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- Cliquez dans la cellule BLEUE ci-dessous... REPONSE à choisir dans la liste proposée en cliquant sur la petite flèche à côté de la cellule sélectionnée  
- PUIS cliquez dans la cellule BLEUE suivante  ou  utilisez le bouton "ENTREE"  </t>
        </r>
      </text>
    </comment>
    <comment ref="M2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  Eh oui ! ceci représente...</t>
        </r>
        <r>
          <rPr>
            <sz val="9"/>
            <color indexed="81"/>
            <rFont val="Tahoma"/>
            <family val="2"/>
          </rPr>
          <t xml:space="preserve">
la perte du pouvoir d’achat ponctuelle de la fin d’année 2018. 
Résultat du cumul en % des hausses (arrco et carsat)  et baisses (influence de l’inflation, de la CSG 1,7%, de CASA et du 1% SecSoc)  appliqué depuis votre départ à la retraite...
</t>
        </r>
      </text>
    </comment>
  </commentList>
</comments>
</file>

<file path=xl/sharedStrings.xml><?xml version="1.0" encoding="utf-8"?>
<sst xmlns="http://schemas.openxmlformats.org/spreadsheetml/2006/main" count="92" uniqueCount="64">
  <si>
    <t>année</t>
  </si>
  <si>
    <t>valeur pt arrco</t>
  </si>
  <si>
    <t>total</t>
  </si>
  <si>
    <t>RETRAITE BENEFICIARE</t>
  </si>
  <si>
    <t>TITUL RETRAITE SEULE</t>
  </si>
  <si>
    <t>ARRCO</t>
  </si>
  <si>
    <t>AGIRC</t>
  </si>
  <si>
    <t>FEMMES</t>
  </si>
  <si>
    <t>HOMMES</t>
  </si>
  <si>
    <t>RETRAITE COMPLEMENTAIRE</t>
  </si>
  <si>
    <t>COTISANT AU 31/12</t>
  </si>
  <si>
    <t>TITUL D'1 PENSION DE REVERSION SEULE</t>
  </si>
  <si>
    <t>TITU D'1 RETRAITE DIRECTE +REVERSION</t>
  </si>
  <si>
    <t>%</t>
  </si>
  <si>
    <t>perte</t>
  </si>
  <si>
    <t>MONTANT ANNUEL DE LA RETRAITE DIRECTE moyenne</t>
  </si>
  <si>
    <t>MONTANT DE LA REVERSION moyenne</t>
  </si>
  <si>
    <t>pouvoir</t>
  </si>
  <si>
    <t>d'achat</t>
  </si>
  <si>
    <t>carsat</t>
  </si>
  <si>
    <t xml:space="preserve"> arrco</t>
  </si>
  <si>
    <t>annuelle</t>
  </si>
  <si>
    <t>agirc</t>
  </si>
  <si>
    <t>mensuelle</t>
  </si>
  <si>
    <t>totaux</t>
  </si>
  <si>
    <t>Conjoint</t>
  </si>
  <si>
    <t>Mensuelle</t>
  </si>
  <si>
    <t>Annuelle</t>
  </si>
  <si>
    <t>Moi</t>
  </si>
  <si>
    <t>PERTE par Personne</t>
  </si>
  <si>
    <t>Evolution des retraites depuis 2010 (secteur privé)</t>
  </si>
  <si>
    <t>&gt;&gt;</t>
  </si>
  <si>
    <t>totale</t>
  </si>
  <si>
    <r>
      <rPr>
        <u/>
        <sz val="8"/>
        <color theme="1"/>
        <rFont val="Comic Sans MS"/>
        <family val="4"/>
      </rPr>
      <t>Mode d'emploi</t>
    </r>
    <r>
      <rPr>
        <sz val="8"/>
        <color theme="1"/>
        <rFont val="Comic Sans MS"/>
        <family val="4"/>
      </rPr>
      <t xml:space="preserve">: servir les cellules </t>
    </r>
    <r>
      <rPr>
        <b/>
        <sz val="8"/>
        <color theme="4" tint="-0.249977111117893"/>
        <rFont val="Comic Sans MS"/>
        <family val="4"/>
      </rPr>
      <t>BLEUES !</t>
    </r>
  </si>
  <si>
    <t>et préparer une chaise en cas de malaise....</t>
  </si>
  <si>
    <t xml:space="preserve">Faut-il inclure un </t>
  </si>
  <si>
    <t>Remarques préliminaires</t>
  </si>
  <si>
    <r>
      <rPr>
        <i/>
        <sz val="11"/>
        <color theme="1"/>
        <rFont val="Calibri"/>
        <family val="2"/>
      </rPr>
      <t>©</t>
    </r>
    <r>
      <rPr>
        <i/>
        <sz val="11"/>
        <color theme="1"/>
        <rFont val="Comic Sans MS"/>
        <family val="4"/>
      </rPr>
      <t xml:space="preserve"> UTR cfdt Bas-Rhin</t>
    </r>
  </si>
  <si>
    <r>
      <t xml:space="preserve">Le résultat est à considérer comme un </t>
    </r>
    <r>
      <rPr>
        <b/>
        <sz val="11"/>
        <color theme="1"/>
        <rFont val="Century Gothic"/>
        <family val="2"/>
        <scheme val="minor"/>
      </rPr>
      <t>ordre de grandeur</t>
    </r>
    <r>
      <rPr>
        <sz val="11"/>
        <color theme="1"/>
        <rFont val="Century Gothic"/>
        <family val="2"/>
        <scheme val="minor"/>
      </rPr>
      <t xml:space="preserve"> et non comme un chiffre 
"exact" à opposer aux instances officielles !
</t>
    </r>
    <r>
      <rPr>
        <sz val="9"/>
        <color theme="1"/>
        <rFont val="Century Gothic"/>
        <family val="2"/>
        <scheme val="minor"/>
      </rPr>
      <t xml:space="preserve">(mode de calcul approché) </t>
    </r>
  </si>
  <si>
    <t>Info ici</t>
  </si>
  <si>
    <t>arrco (%)</t>
  </si>
  <si>
    <t>carsat (%)</t>
  </si>
  <si>
    <t>csg (%)</t>
  </si>
  <si>
    <t>casa (%)</t>
  </si>
  <si>
    <t>inflation (%)</t>
  </si>
  <si>
    <t>cumul  -</t>
  </si>
  <si>
    <t>cumul  +</t>
  </si>
  <si>
    <t>SecSoc (1%)</t>
  </si>
  <si>
    <r>
      <t xml:space="preserve">Attention ce chiffre n’est pas le </t>
    </r>
    <r>
      <rPr>
        <b/>
        <i/>
        <strike/>
        <sz val="12"/>
        <color theme="1"/>
        <rFont val="Times New Roman"/>
        <family val="1"/>
      </rPr>
      <t>cumul des pertes</t>
    </r>
    <r>
      <rPr>
        <strike/>
        <sz val="12"/>
        <color theme="1"/>
        <rFont val="Times New Roman"/>
        <family val="1"/>
      </rPr>
      <t xml:space="preserve"> de chaque année depuis la 1</t>
    </r>
    <r>
      <rPr>
        <strike/>
        <vertAlign val="superscript"/>
        <sz val="12"/>
        <color theme="1"/>
        <rFont val="Times New Roman"/>
        <family val="1"/>
      </rPr>
      <t>ère</t>
    </r>
    <r>
      <rPr>
        <strike/>
        <sz val="12"/>
        <color theme="1"/>
        <rFont val="Times New Roman"/>
        <family val="1"/>
      </rPr>
      <t xml:space="preserve"> retraite. 
C’est la perte du pouvoir d’achat ponctuelle de la fin d’année 2018. (Résultat du cumul en % des hausses (point arrco et carsat) 
et baisses (influence de l’inflation, de la CSG et CASA)  appliqué à votre 1</t>
    </r>
    <r>
      <rPr>
        <strike/>
        <vertAlign val="superscript"/>
        <sz val="12"/>
        <color theme="1"/>
        <rFont val="Times New Roman"/>
        <family val="1"/>
      </rPr>
      <t>ère</t>
    </r>
    <r>
      <rPr>
        <strike/>
        <sz val="12"/>
        <color theme="1"/>
        <rFont val="Times New Roman"/>
        <family val="1"/>
      </rPr>
      <t xml:space="preserve"> retraite...)</t>
    </r>
  </si>
  <si>
    <r>
      <t>C’est la perte du pouvoir d’achat ponctuelle de la fin d’année 2018. 
Résultat du cumul en % des hausses (point arrco et carsat) et baisses
(influence de l’inflation, de la CSG, de CASA et du 1%SecSoc)  appliqué à votre 1</t>
    </r>
    <r>
      <rPr>
        <vertAlign val="superscript"/>
        <sz val="12"/>
        <color theme="1"/>
        <rFont val="Times New Roman"/>
        <family val="1"/>
      </rPr>
      <t>ère</t>
    </r>
    <r>
      <rPr>
        <sz val="12"/>
        <color theme="1"/>
        <rFont val="Times New Roman"/>
        <family val="1"/>
      </rPr>
      <t xml:space="preserve"> retraite...</t>
    </r>
  </si>
  <si>
    <r>
      <rPr>
        <b/>
        <sz val="11"/>
        <color theme="1"/>
        <rFont val="Century Gothic"/>
        <family val="2"/>
        <scheme val="minor"/>
      </rPr>
      <t xml:space="preserve">conjoint 
</t>
    </r>
    <r>
      <rPr>
        <sz val="10"/>
        <color theme="1"/>
        <rFont val="Century Gothic"/>
        <family val="2"/>
        <scheme val="minor"/>
      </rPr>
      <t xml:space="preserve">dans cette simulation ? </t>
    </r>
  </si>
  <si>
    <t>pas cumul  -</t>
  </si>
  <si>
    <t>SIMULATEUR Evolution RETRAITE (secteur privé)</t>
  </si>
  <si>
    <t>Perte de pouvoir d'achat en €</t>
  </si>
  <si>
    <r>
      <t xml:space="preserve">Nous vous proposons un simulateur destiné à vous faire visualiser en </t>
    </r>
    <r>
      <rPr>
        <b/>
        <sz val="10"/>
        <color theme="1"/>
        <rFont val="Century Gothic"/>
        <family val="2"/>
        <scheme val="minor"/>
      </rPr>
      <t>valeur absolue</t>
    </r>
    <r>
      <rPr>
        <sz val="10"/>
        <color theme="1"/>
        <rFont val="Century Gothic"/>
        <family val="2"/>
        <scheme val="minor"/>
      </rPr>
      <t xml:space="preserve"> 
la perte subie fin 2018 du pouvoir d'achat de votre </t>
    </r>
    <r>
      <rPr>
        <sz val="10"/>
        <color rgb="FFFF0000"/>
        <rFont val="Century Gothic"/>
        <family val="2"/>
        <scheme val="minor"/>
      </rPr>
      <t>seule retraite</t>
    </r>
    <r>
      <rPr>
        <sz val="10"/>
        <color theme="1"/>
        <rFont val="Century Gothic"/>
        <family val="2"/>
        <scheme val="minor"/>
      </rPr>
      <t xml:space="preserve">, en considérant uniquement l'application de la dernière </t>
    </r>
    <r>
      <rPr>
        <b/>
        <sz val="10"/>
        <color theme="1"/>
        <rFont val="Century Gothic"/>
        <family val="2"/>
        <scheme val="minor"/>
      </rPr>
      <t>CSG</t>
    </r>
    <r>
      <rPr>
        <sz val="10"/>
        <color theme="1"/>
        <rFont val="Century Gothic"/>
        <family val="2"/>
        <scheme val="minor"/>
      </rPr>
      <t xml:space="preserve"> (dite "CSG 1,7%"), l'</t>
    </r>
    <r>
      <rPr>
        <b/>
        <sz val="10"/>
        <color theme="1"/>
        <rFont val="Century Gothic"/>
        <family val="2"/>
        <scheme val="minor"/>
      </rPr>
      <t>inflation</t>
    </r>
    <r>
      <rPr>
        <sz val="10"/>
        <color theme="1"/>
        <rFont val="Century Gothic"/>
        <family val="2"/>
        <scheme val="minor"/>
      </rPr>
      <t xml:space="preserve">, la hausse des </t>
    </r>
    <r>
      <rPr>
        <b/>
        <sz val="10"/>
        <color theme="1"/>
        <rFont val="Century Gothic"/>
        <family val="2"/>
        <scheme val="minor"/>
      </rPr>
      <t>points arrco</t>
    </r>
    <r>
      <rPr>
        <sz val="10"/>
        <color theme="1"/>
        <rFont val="Century Gothic"/>
        <family val="2"/>
        <scheme val="minor"/>
      </rPr>
      <t xml:space="preserve"> et </t>
    </r>
    <r>
      <rPr>
        <b/>
        <sz val="10"/>
        <color theme="1"/>
        <rFont val="Century Gothic"/>
        <family val="2"/>
        <scheme val="minor"/>
      </rPr>
      <t>carsat</t>
    </r>
    <r>
      <rPr>
        <sz val="10"/>
        <color theme="1"/>
        <rFont val="Century Gothic"/>
        <family val="2"/>
        <scheme val="minor"/>
      </rPr>
      <t xml:space="preserve">, l'influence </t>
    </r>
    <r>
      <rPr>
        <b/>
        <sz val="10"/>
        <color theme="1"/>
        <rFont val="Century Gothic"/>
        <family val="2"/>
        <scheme val="minor"/>
      </rPr>
      <t xml:space="preserve">CASA, du 1% SecSoc </t>
    </r>
    <r>
      <rPr>
        <sz val="10"/>
        <color theme="1"/>
        <rFont val="Century Gothic"/>
        <family val="2"/>
        <scheme val="minor"/>
      </rPr>
      <t xml:space="preserve"> </t>
    </r>
    <r>
      <rPr>
        <b/>
        <sz val="10"/>
        <color rgb="FFFF0000"/>
        <rFont val="Century Gothic"/>
        <family val="2"/>
        <scheme val="minor"/>
      </rPr>
      <t xml:space="preserve">depuis l'année de votre 1ère retraite... </t>
    </r>
    <r>
      <rPr>
        <sz val="9"/>
        <rFont val="Century Gothic"/>
        <family val="2"/>
        <scheme val="minor"/>
      </rPr>
      <t>(entre 2010 et 2018)</t>
    </r>
  </si>
  <si>
    <t>&gt; Je suis parti à la retraite en  &gt; &gt;&gt;&gt;&gt; :</t>
  </si>
  <si>
    <r>
      <t xml:space="preserve">arrco </t>
    </r>
    <r>
      <rPr>
        <sz val="9"/>
        <color theme="1"/>
        <rFont val="Comic Sans MS"/>
        <family val="4"/>
      </rPr>
      <t>(agirc)</t>
    </r>
  </si>
  <si>
    <r>
      <t>Où le</t>
    </r>
    <r>
      <rPr>
        <b/>
        <sz val="6"/>
        <color theme="1"/>
        <rFont val="Comic Sans MS"/>
        <family val="4"/>
      </rPr>
      <t xml:space="preserve"> </t>
    </r>
    <r>
      <rPr>
        <b/>
        <sz val="8"/>
        <color theme="1"/>
        <rFont val="Comic Sans MS"/>
        <family val="4"/>
      </rPr>
      <t>trouver ?</t>
    </r>
  </si>
  <si>
    <t>NON</t>
  </si>
  <si>
    <r>
      <rPr>
        <sz val="10"/>
        <color theme="1"/>
        <rFont val="Century Gothic"/>
        <family val="2"/>
        <scheme val="minor"/>
      </rPr>
      <t xml:space="preserve">De plus, </t>
    </r>
    <r>
      <rPr>
        <b/>
        <sz val="10"/>
        <color theme="1"/>
        <rFont val="Century Gothic"/>
        <family val="2"/>
        <scheme val="minor"/>
      </rPr>
      <t>notez bien</t>
    </r>
    <r>
      <rPr>
        <sz val="10"/>
        <color theme="1"/>
        <rFont val="Century Gothic"/>
        <family val="2"/>
        <scheme val="minor"/>
      </rPr>
      <t xml:space="preserve"> que ces résultats ne sont valables que pour visualiser votre situation
</t>
    </r>
    <r>
      <rPr>
        <b/>
        <sz val="10"/>
        <color theme="1"/>
        <rFont val="Century Gothic"/>
        <family val="2"/>
        <scheme val="minor"/>
      </rPr>
      <t xml:space="preserve">fin d'année 2018. </t>
    </r>
    <r>
      <rPr>
        <sz val="11"/>
        <color theme="1"/>
        <rFont val="Century Gothic"/>
        <family val="2"/>
        <scheme val="minor"/>
      </rPr>
      <t xml:space="preserve">
</t>
    </r>
    <r>
      <rPr>
        <i/>
        <sz val="11"/>
        <color theme="1"/>
        <rFont val="Century Gothic"/>
        <family val="2"/>
        <scheme val="minor"/>
      </rPr>
      <t>Merci de votre attention</t>
    </r>
  </si>
  <si>
    <r>
      <rPr>
        <b/>
        <sz val="9"/>
        <color theme="1"/>
        <rFont val="Comic Sans MS"/>
        <family val="4"/>
      </rPr>
      <t>arrco</t>
    </r>
    <r>
      <rPr>
        <sz val="11"/>
        <color theme="1"/>
        <rFont val="Comic Sans MS"/>
        <family val="4"/>
      </rPr>
      <t xml:space="preserve"> </t>
    </r>
    <r>
      <rPr>
        <sz val="9"/>
        <color theme="1"/>
        <rFont val="Comic Sans MS"/>
        <family val="4"/>
      </rPr>
      <t>(agirc)</t>
    </r>
  </si>
  <si>
    <r>
      <t xml:space="preserve">   </t>
    </r>
    <r>
      <rPr>
        <i/>
        <sz val="9"/>
        <color theme="1"/>
        <rFont val="Comic Sans MS"/>
        <family val="4"/>
      </rPr>
      <t>V-5</t>
    </r>
    <r>
      <rPr>
        <i/>
        <sz val="10"/>
        <color theme="1"/>
        <rFont val="Comic Sans MS"/>
        <family val="4"/>
      </rPr>
      <t xml:space="preserve"> Edité le :</t>
    </r>
  </si>
  <si>
    <t>Aide ici</t>
  </si>
  <si>
    <r>
      <rPr>
        <sz val="10"/>
        <color theme="1"/>
        <rFont val="Comic Sans MS"/>
        <family val="4"/>
      </rPr>
      <t>montant 
de ma retraite</t>
    </r>
    <r>
      <rPr>
        <b/>
        <sz val="10"/>
        <color theme="1"/>
        <rFont val="Comic Sans MS"/>
        <family val="4"/>
      </rPr>
      <t xml:space="preserve"> de décembre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</si>
</sst>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\ &quot;€&quot;"/>
  </numFmts>
  <fonts count="46" x14ac:knownFonts="1">
    <font>
      <sz val="11"/>
      <color theme="1"/>
      <name val="Century Gothic"/>
      <family val="2"/>
      <scheme val="minor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b/>
      <sz val="11"/>
      <color theme="1"/>
      <name val="Comic Sans MS"/>
      <family val="4"/>
    </font>
    <font>
      <b/>
      <sz val="16"/>
      <color theme="1"/>
      <name val="Comic Sans MS"/>
      <family val="4"/>
    </font>
    <font>
      <sz val="18"/>
      <color theme="1"/>
      <name val="Comic Sans MS"/>
      <family val="4"/>
    </font>
    <font>
      <sz val="16"/>
      <color theme="1"/>
      <name val="Comic Sans MS"/>
      <family val="4"/>
    </font>
    <font>
      <b/>
      <sz val="10"/>
      <color theme="1"/>
      <name val="Comic Sans MS"/>
      <family val="4"/>
    </font>
    <font>
      <sz val="11"/>
      <color rgb="FFFF0000"/>
      <name val="Comic Sans MS"/>
      <family val="4"/>
    </font>
    <font>
      <sz val="9"/>
      <color theme="1"/>
      <name val="Comic Sans MS"/>
      <family val="4"/>
    </font>
    <font>
      <b/>
      <sz val="11"/>
      <color rgb="FFFF0000"/>
      <name val="Comic Sans MS"/>
      <family val="4"/>
    </font>
    <font>
      <sz val="10"/>
      <color theme="1"/>
      <name val="Comic Sans MS"/>
      <family val="4"/>
    </font>
    <font>
      <sz val="8"/>
      <color theme="1"/>
      <name val="Comic Sans MS"/>
      <family val="4"/>
    </font>
    <font>
      <u/>
      <sz val="8"/>
      <color theme="1"/>
      <name val="Comic Sans MS"/>
      <family val="4"/>
    </font>
    <font>
      <b/>
      <sz val="8"/>
      <color theme="4" tint="-0.249977111117893"/>
      <name val="Comic Sans MS"/>
      <family val="4"/>
    </font>
    <font>
      <b/>
      <sz val="11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2"/>
      <color theme="1"/>
      <name val="Times New Roman"/>
      <family val="1"/>
    </font>
    <font>
      <i/>
      <sz val="11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i/>
      <sz val="11"/>
      <color theme="1"/>
      <name val="Comic Sans MS"/>
      <family val="4"/>
    </font>
    <font>
      <i/>
      <sz val="11"/>
      <color theme="1"/>
      <name val="Calibri"/>
      <family val="2"/>
    </font>
    <font>
      <i/>
      <sz val="9"/>
      <color theme="1"/>
      <name val="Comic Sans MS"/>
      <family val="4"/>
    </font>
    <font>
      <vertAlign val="superscript"/>
      <sz val="12"/>
      <color theme="1"/>
      <name val="Times New Roman"/>
      <family val="1"/>
    </font>
    <font>
      <b/>
      <sz val="9"/>
      <color theme="1"/>
      <name val="Comic Sans MS"/>
      <family val="4"/>
    </font>
    <font>
      <b/>
      <sz val="10"/>
      <name val="Comic Sans MS"/>
      <family val="4"/>
    </font>
    <font>
      <sz val="11"/>
      <name val="Comic Sans MS"/>
      <family val="4"/>
    </font>
    <font>
      <strike/>
      <sz val="12"/>
      <color theme="1"/>
      <name val="Times New Roman"/>
      <family val="1"/>
    </font>
    <font>
      <b/>
      <i/>
      <strike/>
      <sz val="12"/>
      <color theme="1"/>
      <name val="Times New Roman"/>
      <family val="1"/>
    </font>
    <font>
      <strike/>
      <vertAlign val="superscript"/>
      <sz val="12"/>
      <color theme="1"/>
      <name val="Times New Roman"/>
      <family val="1"/>
    </font>
    <font>
      <b/>
      <sz val="10"/>
      <color theme="1"/>
      <name val="Century Gothic"/>
      <family val="2"/>
      <scheme val="minor"/>
    </font>
    <font>
      <sz val="7"/>
      <color theme="1"/>
      <name val="Century Gothic"/>
      <family val="2"/>
      <scheme val="minor"/>
    </font>
    <font>
      <sz val="8"/>
      <color theme="0" tint="-0.249977111117893"/>
      <name val="Comic Sans MS"/>
      <family val="4"/>
    </font>
    <font>
      <b/>
      <sz val="8"/>
      <color theme="1"/>
      <name val="Comic Sans MS"/>
      <family val="4"/>
    </font>
    <font>
      <sz val="10"/>
      <color rgb="FFFF0000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sz val="16"/>
      <color theme="1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0" tint="-0.14999847407452621"/>
      <name val="Comic Sans MS"/>
      <family val="4"/>
    </font>
    <font>
      <i/>
      <sz val="10"/>
      <color theme="1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6"/>
      <color theme="1"/>
      <name val="Comic Sans MS"/>
      <family val="4"/>
    </font>
    <font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FCA6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6" fillId="0" borderId="0" xfId="0" applyFont="1" applyAlignment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1" fillId="0" borderId="26" xfId="0" applyFont="1" applyBorder="1"/>
    <xf numFmtId="0" fontId="1" fillId="0" borderId="27" xfId="0" applyFont="1" applyBorder="1"/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/>
    <xf numFmtId="0" fontId="1" fillId="0" borderId="29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0" xfId="0" applyFont="1" applyBorder="1" applyAlignment="1">
      <alignment horizontal="centerContinuous" vertical="center"/>
    </xf>
    <xf numFmtId="2" fontId="1" fillId="0" borderId="0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 textRotation="90"/>
    </xf>
    <xf numFmtId="0" fontId="5" fillId="0" borderId="25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"/>
    </xf>
    <xf numFmtId="2" fontId="1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 textRotation="90" wrapText="1"/>
    </xf>
    <xf numFmtId="0" fontId="1" fillId="6" borderId="23" xfId="0" applyFont="1" applyFill="1" applyBorder="1" applyAlignment="1">
      <alignment horizontal="centerContinuous" vertical="center"/>
    </xf>
    <xf numFmtId="0" fontId="1" fillId="6" borderId="24" xfId="0" applyFont="1" applyFill="1" applyBorder="1" applyAlignment="1">
      <alignment horizontal="centerContinuous" vertical="center"/>
    </xf>
    <xf numFmtId="0" fontId="1" fillId="4" borderId="38" xfId="0" applyFont="1" applyFill="1" applyBorder="1" applyAlignment="1">
      <alignment horizontal="centerContinuous" vertical="center"/>
    </xf>
    <xf numFmtId="0" fontId="1" fillId="4" borderId="32" xfId="0" applyFont="1" applyFill="1" applyBorder="1" applyAlignment="1">
      <alignment horizontal="centerContinuous" vertical="center"/>
    </xf>
    <xf numFmtId="0" fontId="1" fillId="4" borderId="33" xfId="0" applyFont="1" applyFill="1" applyBorder="1" applyAlignment="1">
      <alignment horizontal="centerContinuous" vertical="center"/>
    </xf>
    <xf numFmtId="0" fontId="1" fillId="0" borderId="1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4" fontId="1" fillId="0" borderId="0" xfId="0" applyNumberFormat="1" applyFont="1"/>
    <xf numFmtId="0" fontId="5" fillId="0" borderId="27" xfId="0" applyFont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7" fillId="0" borderId="43" xfId="0" applyFont="1" applyBorder="1" applyAlignment="1">
      <alignment horizontal="centerContinuous" vertical="center"/>
    </xf>
    <xf numFmtId="0" fontId="7" fillId="0" borderId="31" xfId="0" applyFont="1" applyBorder="1" applyAlignment="1">
      <alignment horizontal="centerContinuous" vertical="center"/>
    </xf>
    <xf numFmtId="0" fontId="7" fillId="0" borderId="21" xfId="0" applyFont="1" applyBorder="1" applyAlignment="1">
      <alignment horizontal="centerContinuous" vertical="center"/>
    </xf>
    <xf numFmtId="0" fontId="7" fillId="0" borderId="0" xfId="0" applyFont="1" applyBorder="1"/>
    <xf numFmtId="14" fontId="1" fillId="0" borderId="0" xfId="0" applyNumberFormat="1" applyFont="1" applyAlignment="1"/>
    <xf numFmtId="14" fontId="1" fillId="0" borderId="0" xfId="0" applyNumberFormat="1" applyFont="1" applyAlignment="1">
      <alignment horizontal="left" vertical="center"/>
    </xf>
    <xf numFmtId="0" fontId="1" fillId="0" borderId="45" xfId="0" applyFont="1" applyBorder="1"/>
    <xf numFmtId="0" fontId="1" fillId="0" borderId="46" xfId="0" applyFont="1" applyBorder="1"/>
    <xf numFmtId="0" fontId="1" fillId="0" borderId="39" xfId="0" applyFont="1" applyBorder="1"/>
    <xf numFmtId="0" fontId="1" fillId="0" borderId="47" xfId="0" applyFont="1" applyBorder="1"/>
    <xf numFmtId="0" fontId="1" fillId="0" borderId="47" xfId="0" applyFont="1" applyBorder="1" applyAlignment="1">
      <alignment horizontal="centerContinuous" vertical="center"/>
    </xf>
    <xf numFmtId="0" fontId="1" fillId="0" borderId="39" xfId="0" applyFont="1" applyBorder="1" applyAlignment="1">
      <alignment horizontal="centerContinuous" vertical="center"/>
    </xf>
    <xf numFmtId="0" fontId="1" fillId="0" borderId="49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0" fontId="5" fillId="0" borderId="48" xfId="0" applyFont="1" applyBorder="1" applyAlignment="1">
      <alignment horizontal="left" vertical="center"/>
    </xf>
    <xf numFmtId="0" fontId="1" fillId="0" borderId="50" xfId="0" applyFont="1" applyBorder="1"/>
    <xf numFmtId="0" fontId="1" fillId="0" borderId="50" xfId="0" applyFont="1" applyBorder="1" applyAlignment="1">
      <alignment horizontal="center"/>
    </xf>
    <xf numFmtId="0" fontId="1" fillId="0" borderId="53" xfId="0" applyFont="1" applyBorder="1"/>
    <xf numFmtId="0" fontId="3" fillId="8" borderId="1" xfId="0" applyFont="1" applyFill="1" applyBorder="1"/>
    <xf numFmtId="0" fontId="5" fillId="0" borderId="39" xfId="0" applyFont="1" applyBorder="1" applyAlignment="1">
      <alignment horizontal="left"/>
    </xf>
    <xf numFmtId="0" fontId="1" fillId="0" borderId="55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Continuous" vertical="center"/>
    </xf>
    <xf numFmtId="0" fontId="12" fillId="2" borderId="0" xfId="0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0" fontId="10" fillId="2" borderId="28" xfId="0" applyFont="1" applyFill="1" applyBorder="1" applyAlignment="1">
      <alignment horizontal="centerContinuous" vertical="center"/>
    </xf>
    <xf numFmtId="0" fontId="1" fillId="0" borderId="30" xfId="0" applyFont="1" applyBorder="1" applyAlignment="1">
      <alignment horizontal="left" vertic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textRotation="180"/>
    </xf>
    <xf numFmtId="0" fontId="1" fillId="0" borderId="36" xfId="0" applyFont="1" applyBorder="1" applyAlignment="1">
      <alignment horizontal="center" vertical="center" textRotation="180"/>
    </xf>
    <xf numFmtId="0" fontId="14" fillId="0" borderId="44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5" borderId="57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Continuous" vertical="center"/>
    </xf>
    <xf numFmtId="0" fontId="4" fillId="0" borderId="14" xfId="0" applyFont="1" applyBorder="1"/>
    <xf numFmtId="0" fontId="3" fillId="0" borderId="0" xfId="0" applyFont="1" applyBorder="1"/>
    <xf numFmtId="164" fontId="1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0" fillId="2" borderId="10" xfId="0" applyNumberFormat="1" applyFont="1" applyFill="1" applyBorder="1" applyAlignment="1">
      <alignment horizontal="right" vertical="center"/>
    </xf>
    <xf numFmtId="2" fontId="1" fillId="0" borderId="18" xfId="0" applyNumberFormat="1" applyFont="1" applyBorder="1" applyAlignment="1">
      <alignment horizontal="right" vertical="center"/>
    </xf>
    <xf numFmtId="2" fontId="10" fillId="0" borderId="10" xfId="0" applyNumberFormat="1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4" fillId="0" borderId="3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6" xfId="0" applyFont="1" applyBorder="1" applyAlignment="1">
      <alignment horizontal="center"/>
    </xf>
    <xf numFmtId="0" fontId="5" fillId="9" borderId="3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4" fillId="0" borderId="0" xfId="0" applyFont="1" applyBorder="1"/>
    <xf numFmtId="0" fontId="13" fillId="0" borderId="14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 shrinkToFit="1"/>
    </xf>
    <xf numFmtId="0" fontId="1" fillId="11" borderId="0" xfId="0" applyFont="1" applyFill="1"/>
    <xf numFmtId="0" fontId="2" fillId="11" borderId="1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/>
    </xf>
    <xf numFmtId="0" fontId="0" fillId="7" borderId="0" xfId="0" applyFill="1" applyAlignment="1">
      <alignment horizontal="centerContinuous" vertical="center"/>
    </xf>
    <xf numFmtId="0" fontId="0" fillId="7" borderId="0" xfId="0" applyFill="1" applyAlignment="1">
      <alignment horizontal="centerContinuous" vertical="center" wrapText="1"/>
    </xf>
    <xf numFmtId="14" fontId="22" fillId="0" borderId="0" xfId="0" applyNumberFormat="1" applyFont="1" applyAlignment="1">
      <alignment horizontal="right" vertical="center"/>
    </xf>
    <xf numFmtId="14" fontId="22" fillId="0" borderId="0" xfId="0" applyNumberFormat="1" applyFont="1" applyAlignment="1">
      <alignment horizontal="left" vertical="center"/>
    </xf>
    <xf numFmtId="0" fontId="3" fillId="4" borderId="54" xfId="0" applyFont="1" applyFill="1" applyBorder="1" applyAlignment="1">
      <alignment horizontal="centerContinuous" vertical="center"/>
    </xf>
    <xf numFmtId="0" fontId="3" fillId="4" borderId="32" xfId="0" applyFont="1" applyFill="1" applyBorder="1" applyAlignment="1">
      <alignment horizontal="centerContinuous" vertical="center"/>
    </xf>
    <xf numFmtId="1" fontId="2" fillId="4" borderId="21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centerContinuous" vertical="center"/>
    </xf>
    <xf numFmtId="0" fontId="22" fillId="0" borderId="0" xfId="0" applyFont="1" applyBorder="1" applyAlignment="1">
      <alignment horizontal="centerContinuous" vertical="center"/>
    </xf>
    <xf numFmtId="0" fontId="12" fillId="2" borderId="39" xfId="0" applyFont="1" applyFill="1" applyBorder="1" applyAlignment="1">
      <alignment horizontal="centerContinuous" vertical="center"/>
    </xf>
    <xf numFmtId="0" fontId="22" fillId="0" borderId="39" xfId="0" applyFont="1" applyBorder="1" applyAlignment="1">
      <alignment horizontal="centerContinuous" vertical="center"/>
    </xf>
    <xf numFmtId="1" fontId="1" fillId="0" borderId="0" xfId="0" applyNumberFormat="1" applyFo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Continuous" vertical="center"/>
    </xf>
    <xf numFmtId="2" fontId="13" fillId="0" borderId="58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2" fontId="13" fillId="0" borderId="4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26" fillId="0" borderId="0" xfId="0" applyFont="1" applyBorder="1" applyAlignment="1">
      <alignment horizontal="right" vertical="center"/>
    </xf>
    <xf numFmtId="0" fontId="11" fillId="11" borderId="1" xfId="0" applyFont="1" applyFill="1" applyBorder="1" applyAlignment="1">
      <alignment horizontal="center" vertical="center"/>
    </xf>
    <xf numFmtId="1" fontId="9" fillId="4" borderId="62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1" fontId="9" fillId="4" borderId="63" xfId="0" applyNumberFormat="1" applyFont="1" applyFill="1" applyBorder="1" applyAlignment="1">
      <alignment horizontal="center" vertical="center"/>
    </xf>
    <xf numFmtId="1" fontId="9" fillId="4" borderId="2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0" fontId="2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2" fontId="1" fillId="2" borderId="18" xfId="0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right" vertical="center" shrinkToFit="1"/>
    </xf>
    <xf numFmtId="0" fontId="29" fillId="0" borderId="0" xfId="0" applyFont="1" applyAlignment="1">
      <alignment horizontal="centerContinuous" vertical="center" wrapText="1"/>
    </xf>
    <xf numFmtId="0" fontId="12" fillId="2" borderId="49" xfId="0" applyFont="1" applyFill="1" applyBorder="1" applyAlignment="1">
      <alignment horizontal="centerContinuous" vertical="center"/>
    </xf>
    <xf numFmtId="0" fontId="12" fillId="2" borderId="20" xfId="0" applyFont="1" applyFill="1" applyBorder="1" applyAlignment="1">
      <alignment horizontal="centerContinuous" vertical="center"/>
    </xf>
    <xf numFmtId="0" fontId="12" fillId="2" borderId="29" xfId="0" applyFont="1" applyFill="1" applyBorder="1" applyAlignment="1">
      <alignment horizontal="centerContinuous" vertical="center"/>
    </xf>
    <xf numFmtId="0" fontId="34" fillId="0" borderId="0" xfId="0" applyFont="1" applyAlignment="1">
      <alignment horizontal="left" vertical="center"/>
    </xf>
    <xf numFmtId="0" fontId="3" fillId="6" borderId="22" xfId="0" applyFont="1" applyFill="1" applyBorder="1" applyAlignment="1">
      <alignment horizontal="centerContinuous" vertical="center"/>
    </xf>
    <xf numFmtId="0" fontId="1" fillId="0" borderId="10" xfId="0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1" fillId="12" borderId="65" xfId="0" applyFont="1" applyFill="1" applyBorder="1" applyAlignment="1">
      <alignment horizontal="right" vertical="center"/>
    </xf>
    <xf numFmtId="0" fontId="1" fillId="12" borderId="8" xfId="0" applyFont="1" applyFill="1" applyBorder="1" applyAlignment="1">
      <alignment horizontal="right" vertical="center"/>
    </xf>
    <xf numFmtId="0" fontId="28" fillId="12" borderId="1" xfId="0" applyNumberFormat="1" applyFont="1" applyFill="1" applyBorder="1" applyAlignment="1">
      <alignment horizontal="right" vertical="center"/>
    </xf>
    <xf numFmtId="0" fontId="35" fillId="12" borderId="0" xfId="0" applyFont="1" applyFill="1" applyBorder="1"/>
    <xf numFmtId="2" fontId="10" fillId="12" borderId="10" xfId="0" applyNumberFormat="1" applyFont="1" applyFill="1" applyBorder="1" applyAlignment="1">
      <alignment horizontal="right" vertical="center"/>
    </xf>
    <xf numFmtId="2" fontId="1" fillId="12" borderId="18" xfId="0" applyNumberFormat="1" applyFont="1" applyFill="1" applyBorder="1" applyAlignment="1">
      <alignment horizontal="right" vertical="center"/>
    </xf>
    <xf numFmtId="2" fontId="10" fillId="12" borderId="1" xfId="0" applyNumberFormat="1" applyFont="1" applyFill="1" applyBorder="1" applyAlignment="1">
      <alignment horizontal="right" vertical="center"/>
    </xf>
    <xf numFmtId="2" fontId="1" fillId="12" borderId="1" xfId="0" applyNumberFormat="1" applyFont="1" applyFill="1" applyBorder="1" applyAlignment="1">
      <alignment horizontal="right" vertical="center"/>
    </xf>
    <xf numFmtId="2" fontId="1" fillId="12" borderId="1" xfId="0" applyNumberFormat="1" applyFont="1" applyFill="1" applyBorder="1" applyAlignment="1">
      <alignment horizontal="center" vertical="center"/>
    </xf>
    <xf numFmtId="2" fontId="28" fillId="12" borderId="1" xfId="0" applyNumberFormat="1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Continuous" vertical="center" wrapText="1"/>
    </xf>
    <xf numFmtId="0" fontId="18" fillId="7" borderId="0" xfId="0" applyFont="1" applyFill="1" applyAlignment="1">
      <alignment horizontal="centerContinuous" vertical="center"/>
    </xf>
    <xf numFmtId="0" fontId="38" fillId="10" borderId="0" xfId="0" applyFont="1" applyFill="1" applyAlignment="1">
      <alignment vertical="center"/>
    </xf>
    <xf numFmtId="0" fontId="38" fillId="10" borderId="0" xfId="0" applyFont="1" applyFill="1"/>
    <xf numFmtId="0" fontId="40" fillId="0" borderId="0" xfId="0" applyFont="1" applyAlignment="1">
      <alignment horizontal="left"/>
    </xf>
    <xf numFmtId="0" fontId="1" fillId="11" borderId="0" xfId="0" applyFont="1" applyFill="1" applyAlignment="1">
      <alignment horizontal="centerContinuous" vertical="center"/>
    </xf>
    <xf numFmtId="14" fontId="1" fillId="11" borderId="0" xfId="0" applyNumberFormat="1" applyFont="1" applyFill="1" applyAlignment="1">
      <alignment horizontal="right"/>
    </xf>
    <xf numFmtId="14" fontId="1" fillId="11" borderId="0" xfId="0" applyNumberFormat="1" applyFont="1" applyFill="1" applyAlignment="1">
      <alignment horizontal="left" vertical="center"/>
    </xf>
    <xf numFmtId="0" fontId="5" fillId="11" borderId="15" xfId="0" applyFont="1" applyFill="1" applyBorder="1"/>
    <xf numFmtId="0" fontId="5" fillId="11" borderId="15" xfId="0" applyFont="1" applyFill="1" applyBorder="1" applyAlignment="1">
      <alignment horizontal="center"/>
    </xf>
    <xf numFmtId="14" fontId="41" fillId="0" borderId="61" xfId="0" applyNumberFormat="1" applyFont="1" applyBorder="1" applyAlignment="1">
      <alignment horizontal="right" vertical="center"/>
    </xf>
    <xf numFmtId="0" fontId="9" fillId="10" borderId="64" xfId="0" applyFont="1" applyFill="1" applyBorder="1" applyAlignment="1" applyProtection="1">
      <alignment horizontal="center" vertical="center"/>
    </xf>
    <xf numFmtId="165" fontId="1" fillId="9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67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26" fillId="0" borderId="69" xfId="0" applyFont="1" applyBorder="1" applyAlignment="1">
      <alignment horizontal="left" vertical="center" wrapText="1"/>
    </xf>
    <xf numFmtId="0" fontId="35" fillId="10" borderId="3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35" fillId="10" borderId="34" xfId="0" applyFont="1" applyFill="1" applyBorder="1" applyAlignment="1">
      <alignment horizontal="center" vertical="center" wrapText="1"/>
    </xf>
    <xf numFmtId="0" fontId="33" fillId="10" borderId="36" xfId="0" applyFont="1" applyFill="1" applyBorder="1" applyAlignment="1">
      <alignment horizontal="center" vertical="center"/>
    </xf>
    <xf numFmtId="14" fontId="24" fillId="0" borderId="50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165" fontId="5" fillId="4" borderId="51" xfId="0" applyNumberFormat="1" applyFont="1" applyFill="1" applyBorder="1" applyAlignment="1">
      <alignment horizontal="center" vertical="center"/>
    </xf>
    <xf numFmtId="165" fontId="0" fillId="0" borderId="52" xfId="0" applyNumberFormat="1" applyBorder="1" applyAlignment="1">
      <alignment horizontal="center" vertical="center"/>
    </xf>
    <xf numFmtId="0" fontId="9" fillId="0" borderId="25" xfId="0" applyFont="1" applyBorder="1" applyAlignment="1">
      <alignment horizontal="center" wrapText="1"/>
    </xf>
    <xf numFmtId="0" fontId="18" fillId="0" borderId="56" xfId="0" applyFont="1" applyBorder="1" applyAlignment="1">
      <alignment horizontal="center" wrapText="1"/>
    </xf>
    <xf numFmtId="0" fontId="1" fillId="7" borderId="60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7" borderId="5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" xfId="0" builtinId="0"/>
  </cellStyles>
  <dxfs count="4">
    <dxf>
      <font>
        <strike val="0"/>
        <color theme="0"/>
      </font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</dxfs>
  <tableStyles count="0" defaultTableStyle="TableStyleMedium2" defaultPivotStyle="PivotStyleLight16"/>
  <colors>
    <mruColors>
      <color rgb="FFC5FCA6"/>
      <color rgb="FFFFFF99"/>
      <color rgb="FFFF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156881</xdr:colOff>
      <xdr:row>18</xdr:row>
      <xdr:rowOff>56029</xdr:rowOff>
    </xdr:from>
    <xdr:to>
      <xdr:col>7</xdr:col>
      <xdr:colOff>459440</xdr:colOff>
      <xdr:row>18</xdr:row>
      <xdr:rowOff>571500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33556" y="4742329"/>
          <a:ext cx="302559" cy="210671"/>
        </a:xfrm>
        <a:prstGeom prst="down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40340</xdr:colOff>
      <xdr:row>0</xdr:row>
      <xdr:rowOff>0</xdr:rowOff>
    </xdr:from>
    <xdr:to>
      <xdr:col>3</xdr:col>
      <xdr:colOff>155793</xdr:colOff>
      <xdr:row>1</xdr:row>
      <xdr:rowOff>304800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40" y="0"/>
          <a:ext cx="1820428" cy="600075"/>
        </a:xfrm>
        <a:prstGeom prst="rect">
          <a:avLst/>
        </a:prstGeom>
      </xdr:spPr>
    </xdr:pic>
    <xdr:clientData/>
  </xdr:twoCellAnchor>
  <xdr:twoCellAnchor>
    <xdr:from>
      <xdr:col>1</xdr:col>
      <xdr:colOff>204795</xdr:colOff>
      <xdr:row>3</xdr:row>
      <xdr:rowOff>73272</xdr:rowOff>
    </xdr:from>
    <xdr:to>
      <xdr:col>3</xdr:col>
      <xdr:colOff>43961</xdr:colOff>
      <xdr:row>8</xdr:row>
      <xdr:rowOff>146538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33395" y="892422"/>
          <a:ext cx="1544141" cy="1206741"/>
          <a:chOff x="131527" y="937847"/>
          <a:chExt cx="1696280" cy="1302309"/>
        </a:xfrm>
      </xdr:grpSpPr>
      <xdr:pic>
        <xdr:nvPicPr>
          <xdr:cNvPr id="5" name="Imag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 rot="20696520">
            <a:off x="131527" y="937847"/>
            <a:ext cx="1696280" cy="1011116"/>
          </a:xfrm>
          <a:prstGeom prst="rect">
            <a:avLst/>
          </a:prstGeom>
        </xdr:spPr>
      </xdr:pic>
      <xdr:sp macro="" textlink="">
        <xdr:nvSpPr>
          <xdr:cNvPr id="6" name="Flèche vers le bas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 rot="1829071">
            <a:off x="923686" y="1881137"/>
            <a:ext cx="187726" cy="359019"/>
          </a:xfrm>
          <a:prstGeom prst="down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 editAs="oneCell">
    <xdr:from>
      <xdr:col>3</xdr:col>
      <xdr:colOff>295276</xdr:colOff>
      <xdr:row>0</xdr:row>
      <xdr:rowOff>114300</xdr:rowOff>
    </xdr:from>
    <xdr:to>
      <xdr:col>13</xdr:col>
      <xdr:colOff>665900</xdr:colOff>
      <xdr:row>11</xdr:row>
      <xdr:rowOff>85725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8851" y="114300"/>
          <a:ext cx="6028474" cy="2581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621195</xdr:colOff>
      <xdr:row>2</xdr:row>
      <xdr:rowOff>57980</xdr:rowOff>
    </xdr:from>
    <xdr:to>
      <xdr:col>15</xdr:col>
      <xdr:colOff>421585</xdr:colOff>
      <xdr:row>5</xdr:row>
      <xdr:rowOff>604309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7512325" y="472110"/>
          <a:ext cx="5656195" cy="2550721"/>
          <a:chOff x="7338391" y="430697"/>
          <a:chExt cx="5656195" cy="2550721"/>
        </a:xfrm>
      </xdr:grpSpPr>
      <xdr:pic>
        <xdr:nvPicPr>
          <xdr:cNvPr id="2" name="Image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338391" y="430697"/>
            <a:ext cx="5656195" cy="2550721"/>
          </a:xfrm>
          <a:prstGeom prst="rect">
            <a:avLst/>
          </a:prstGeom>
        </xdr:spPr>
      </xdr:pic>
      <xdr:cxnSp macro="">
        <xdr:nvCxnSpPr>
          <xdr:cNvPr id="4" name="Connecteur droit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 flipV="1">
            <a:off x="7959587" y="588065"/>
            <a:ext cx="4812196" cy="2004392"/>
          </a:xfrm>
          <a:prstGeom prst="line">
            <a:avLst/>
          </a:prstGeom>
          <a:ln w="254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8</xdr:col>
      <xdr:colOff>720588</xdr:colOff>
      <xdr:row>7</xdr:row>
      <xdr:rowOff>99392</xdr:rowOff>
    </xdr:from>
    <xdr:to>
      <xdr:col>15</xdr:col>
      <xdr:colOff>347870</xdr:colOff>
      <xdr:row>13</xdr:row>
      <xdr:rowOff>181624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11718" y="3362740"/>
          <a:ext cx="5483087" cy="2426210"/>
        </a:xfrm>
        <a:prstGeom prst="rect">
          <a:avLst/>
        </a:prstGeom>
      </xdr:spPr>
    </xdr:pic>
    <xdr:clientData/>
  </xdr:twoCellAnchor>
  <xdr:twoCellAnchor>
    <xdr:from>
      <xdr:col>9</xdr:col>
      <xdr:colOff>265043</xdr:colOff>
      <xdr:row>7</xdr:row>
      <xdr:rowOff>381000</xdr:rowOff>
    </xdr:from>
    <xdr:to>
      <xdr:col>14</xdr:col>
      <xdr:colOff>770283</xdr:colOff>
      <xdr:row>12</xdr:row>
      <xdr:rowOff>173935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7992717" y="3644348"/>
          <a:ext cx="4687957" cy="1929848"/>
        </a:xfrm>
        <a:prstGeom prst="line">
          <a:avLst/>
        </a:prstGeom>
        <a:ln w="254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19"/>
  <sheetViews>
    <sheetView workbookViewId="0">
      <selection activeCell="M14" sqref="M14"/>
    </sheetView>
  </sheetViews>
  <sheetFormatPr baseColWidth="10" defaultRowHeight="16.5" x14ac:dyDescent="0.3"/>
  <cols>
    <col min="1" max="1" width="41.375" bestFit="1" customWidth="1"/>
    <col min="8" max="9" width="11" style="28"/>
    <col min="11" max="12" width="11" style="28"/>
  </cols>
  <sheetData>
    <row r="1" spans="1:12" x14ac:dyDescent="0.3">
      <c r="A1" s="6"/>
      <c r="B1" s="6"/>
      <c r="C1" s="6"/>
      <c r="D1" s="6"/>
      <c r="E1" s="6"/>
      <c r="F1" s="6"/>
      <c r="G1" s="6"/>
      <c r="H1" s="20">
        <v>2016</v>
      </c>
      <c r="I1" s="20">
        <v>2016</v>
      </c>
      <c r="J1" s="6"/>
      <c r="K1" s="20"/>
      <c r="L1" s="20"/>
    </row>
    <row r="2" spans="1:12" ht="19.5" x14ac:dyDescent="0.4">
      <c r="A2" s="7" t="s">
        <v>9</v>
      </c>
      <c r="B2" s="8"/>
      <c r="C2" s="8"/>
      <c r="D2" s="8"/>
      <c r="E2" s="8"/>
      <c r="F2" s="8"/>
      <c r="G2" s="8"/>
      <c r="H2" s="29" t="s">
        <v>5</v>
      </c>
      <c r="I2" s="29" t="s">
        <v>6</v>
      </c>
      <c r="J2" s="9"/>
      <c r="K2" s="27"/>
      <c r="L2" s="27"/>
    </row>
    <row r="3" spans="1:12" x14ac:dyDescent="0.3">
      <c r="A3" s="25" t="s">
        <v>10</v>
      </c>
      <c r="B3" s="26"/>
      <c r="C3" s="26"/>
      <c r="D3" s="26"/>
      <c r="E3" s="26"/>
      <c r="F3" s="26"/>
      <c r="G3" s="26"/>
      <c r="H3" s="34">
        <v>18120000</v>
      </c>
      <c r="I3" s="34">
        <v>4210000</v>
      </c>
      <c r="J3" s="26"/>
      <c r="K3" s="34">
        <f>SUM(H3:J3)</f>
        <v>22330000</v>
      </c>
      <c r="L3" s="31"/>
    </row>
    <row r="4" spans="1:12" s="39" customFormat="1" x14ac:dyDescent="0.3">
      <c r="A4" s="35"/>
      <c r="B4" s="36"/>
      <c r="C4" s="36"/>
      <c r="D4" s="36"/>
      <c r="E4" s="36"/>
      <c r="F4" s="36"/>
      <c r="G4" s="36"/>
      <c r="H4" s="37"/>
      <c r="I4" s="37"/>
      <c r="J4" s="36"/>
      <c r="K4" s="37"/>
      <c r="L4" s="38"/>
    </row>
    <row r="5" spans="1:12" x14ac:dyDescent="0.3">
      <c r="A5" s="5" t="s">
        <v>3</v>
      </c>
      <c r="B5" s="6"/>
      <c r="C5" s="6"/>
      <c r="D5" s="6"/>
      <c r="E5" s="6"/>
      <c r="F5" s="6"/>
      <c r="G5" s="6"/>
      <c r="H5" s="33">
        <v>12370000</v>
      </c>
      <c r="I5" s="33">
        <v>2940000</v>
      </c>
      <c r="J5" s="6"/>
      <c r="K5" s="33">
        <f>SUM(H5:J5)</f>
        <v>15310000</v>
      </c>
      <c r="L5" s="20"/>
    </row>
    <row r="6" spans="1:12" x14ac:dyDescent="0.3">
      <c r="A6" s="5" t="s">
        <v>4</v>
      </c>
      <c r="B6" s="6"/>
      <c r="C6" s="6"/>
      <c r="D6" s="6"/>
      <c r="E6" s="6"/>
      <c r="F6" s="6"/>
      <c r="G6" s="6"/>
      <c r="H6" s="33">
        <v>9390000</v>
      </c>
      <c r="I6" s="33">
        <v>2310000</v>
      </c>
      <c r="J6" s="6"/>
      <c r="K6" s="20"/>
      <c r="L6" s="20"/>
    </row>
    <row r="7" spans="1:12" x14ac:dyDescent="0.3">
      <c r="A7" s="5" t="s">
        <v>11</v>
      </c>
      <c r="B7" s="6"/>
      <c r="C7" s="6"/>
      <c r="D7" s="6"/>
      <c r="E7" s="6"/>
      <c r="F7" s="6"/>
      <c r="G7" s="6"/>
      <c r="H7" s="33">
        <v>1280000</v>
      </c>
      <c r="I7" s="33">
        <v>536000</v>
      </c>
      <c r="J7" s="6"/>
      <c r="K7" s="20"/>
      <c r="L7" s="20"/>
    </row>
    <row r="8" spans="1:12" x14ac:dyDescent="0.3">
      <c r="A8" s="5" t="s">
        <v>12</v>
      </c>
      <c r="B8" s="6"/>
      <c r="C8" s="6"/>
      <c r="D8" s="6"/>
      <c r="E8" s="6"/>
      <c r="F8" s="6"/>
      <c r="G8" s="6"/>
      <c r="H8" s="33">
        <v>1700000</v>
      </c>
      <c r="I8" s="33">
        <v>91000</v>
      </c>
      <c r="J8" s="6"/>
      <c r="K8" s="20"/>
      <c r="L8" s="20"/>
    </row>
    <row r="9" spans="1:12" x14ac:dyDescent="0.3">
      <c r="A9" s="6"/>
      <c r="B9" s="6"/>
      <c r="C9" s="6"/>
      <c r="D9" s="6"/>
      <c r="E9" s="6"/>
      <c r="F9" s="6"/>
      <c r="G9" s="6"/>
      <c r="H9" s="33"/>
      <c r="I9" s="33"/>
      <c r="J9" s="6"/>
      <c r="K9" s="20"/>
      <c r="L9" s="20"/>
    </row>
    <row r="10" spans="1:12" ht="19.5" x14ac:dyDescent="0.4">
      <c r="A10" s="6"/>
      <c r="B10" s="8" t="s">
        <v>15</v>
      </c>
      <c r="C10" s="6"/>
      <c r="D10" s="6"/>
      <c r="E10" s="6"/>
      <c r="F10" s="6"/>
      <c r="G10" s="6"/>
      <c r="H10" s="20"/>
      <c r="I10" s="20"/>
      <c r="J10" s="6"/>
      <c r="K10" s="20"/>
      <c r="L10" s="20"/>
    </row>
    <row r="11" spans="1:12" ht="19.5" x14ac:dyDescent="0.4">
      <c r="A11" s="6"/>
      <c r="B11" s="6"/>
      <c r="C11" s="8"/>
      <c r="D11" s="8"/>
      <c r="E11" s="8"/>
      <c r="F11" s="8"/>
      <c r="G11" s="8"/>
      <c r="H11" s="30" t="s">
        <v>5</v>
      </c>
      <c r="I11" s="29" t="s">
        <v>6</v>
      </c>
      <c r="J11" s="9"/>
      <c r="K11" s="30" t="s">
        <v>20</v>
      </c>
      <c r="L11" s="29" t="s">
        <v>22</v>
      </c>
    </row>
    <row r="12" spans="1:12" ht="19.5" x14ac:dyDescent="0.4">
      <c r="A12" s="10"/>
      <c r="B12" s="8"/>
      <c r="C12" s="10"/>
      <c r="D12" s="10"/>
      <c r="E12" s="10"/>
      <c r="F12" s="10"/>
      <c r="G12" s="10"/>
      <c r="H12" s="40" t="s">
        <v>21</v>
      </c>
      <c r="I12" s="42" t="s">
        <v>21</v>
      </c>
      <c r="J12" s="6"/>
      <c r="K12" s="31" t="s">
        <v>23</v>
      </c>
      <c r="L12" s="20" t="s">
        <v>23</v>
      </c>
    </row>
    <row r="13" spans="1:12" ht="18" x14ac:dyDescent="0.35">
      <c r="A13" s="5" t="s">
        <v>7</v>
      </c>
      <c r="B13" s="10"/>
      <c r="C13" s="6"/>
      <c r="D13" s="6"/>
      <c r="E13" s="6"/>
      <c r="F13" s="6"/>
      <c r="G13" s="6"/>
      <c r="H13" s="31">
        <v>2894</v>
      </c>
      <c r="I13" s="20">
        <v>4173</v>
      </c>
      <c r="J13" s="6"/>
      <c r="K13" s="32">
        <f>(H13/12)</f>
        <v>241.16666666666666</v>
      </c>
      <c r="L13" s="20">
        <f>(I13/12)</f>
        <v>347.75</v>
      </c>
    </row>
    <row r="14" spans="1:12" x14ac:dyDescent="0.3">
      <c r="A14" s="5" t="s">
        <v>8</v>
      </c>
      <c r="B14" s="6"/>
      <c r="C14" s="6"/>
      <c r="D14" s="6"/>
      <c r="E14" s="6"/>
      <c r="F14" s="6"/>
      <c r="G14" s="6"/>
      <c r="H14" s="31">
        <v>4784</v>
      </c>
      <c r="I14" s="20">
        <v>10353</v>
      </c>
      <c r="J14" s="6"/>
      <c r="K14" s="32">
        <f>(H14/12)</f>
        <v>398.66666666666669</v>
      </c>
      <c r="L14" s="20">
        <f>(I14/12)</f>
        <v>862.75</v>
      </c>
    </row>
    <row r="15" spans="1:12" x14ac:dyDescent="0.3">
      <c r="A15" s="6"/>
      <c r="B15" s="6"/>
      <c r="C15" s="6"/>
      <c r="D15" s="6"/>
      <c r="E15" s="6"/>
      <c r="F15" s="6"/>
      <c r="G15" s="6"/>
      <c r="H15" s="31"/>
      <c r="I15" s="20"/>
      <c r="J15" s="6"/>
      <c r="K15" s="31"/>
      <c r="L15" s="20"/>
    </row>
    <row r="16" spans="1:12" ht="19.5" x14ac:dyDescent="0.4">
      <c r="A16" s="11"/>
      <c r="B16" s="12"/>
      <c r="C16" s="12"/>
      <c r="D16" s="13" t="s">
        <v>16</v>
      </c>
      <c r="E16" s="12"/>
      <c r="F16" s="12"/>
      <c r="G16" s="12"/>
      <c r="H16" s="41"/>
      <c r="I16" s="27"/>
      <c r="J16" s="6"/>
      <c r="K16" s="31"/>
      <c r="L16" s="20"/>
    </row>
    <row r="17" spans="1:12" x14ac:dyDescent="0.3">
      <c r="A17" s="5" t="s">
        <v>7</v>
      </c>
      <c r="B17" s="6"/>
      <c r="C17" s="6"/>
      <c r="D17" s="6"/>
      <c r="E17" s="6"/>
      <c r="F17" s="6"/>
      <c r="G17" s="6"/>
      <c r="H17" s="31">
        <v>2444</v>
      </c>
      <c r="I17" s="20">
        <v>6355</v>
      </c>
      <c r="J17" s="6"/>
      <c r="K17" s="32">
        <f>(H17/12)</f>
        <v>203.66666666666666</v>
      </c>
      <c r="L17" s="21">
        <f>(I17/12)</f>
        <v>529.58333333333337</v>
      </c>
    </row>
    <row r="18" spans="1:12" ht="19.5" x14ac:dyDescent="0.4">
      <c r="A18" s="5" t="s">
        <v>8</v>
      </c>
      <c r="B18" s="9"/>
      <c r="C18" s="6"/>
      <c r="D18" s="6"/>
      <c r="E18" s="6"/>
      <c r="F18" s="6"/>
      <c r="G18" s="6"/>
      <c r="H18" s="31">
        <v>1534</v>
      </c>
      <c r="I18" s="20">
        <v>2600</v>
      </c>
      <c r="J18" s="6"/>
      <c r="K18" s="32">
        <f>(H18/12)</f>
        <v>127.83333333333333</v>
      </c>
      <c r="L18" s="21">
        <f>(I18/12)</f>
        <v>216.66666666666666</v>
      </c>
    </row>
    <row r="19" spans="1:12" x14ac:dyDescent="0.3">
      <c r="A19" s="6"/>
      <c r="B19" s="6"/>
      <c r="C19" s="6"/>
      <c r="D19" s="6"/>
      <c r="E19" s="6"/>
      <c r="F19" s="6"/>
      <c r="G19" s="6"/>
      <c r="H19" s="31"/>
      <c r="I19" s="20"/>
      <c r="J19" s="6"/>
      <c r="K19" s="31"/>
      <c r="L19" s="20"/>
    </row>
  </sheetData>
  <pageMargins left="0.7" right="0.7" top="0.75" bottom="0.75" header="0.3" footer="0.3"/>
  <pageSetup paperSize="9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AW44"/>
  <sheetViews>
    <sheetView showGridLines="0" tabSelected="1" zoomScaleNormal="100" workbookViewId="0">
      <selection activeCell="B10" sqref="B10"/>
    </sheetView>
  </sheetViews>
  <sheetFormatPr baseColWidth="10" defaultRowHeight="16.5" x14ac:dyDescent="0.3"/>
  <cols>
    <col min="1" max="1" width="3" style="1" customWidth="1"/>
    <col min="2" max="2" width="15.25" style="1" customWidth="1"/>
    <col min="3" max="6" width="7.125" style="1" customWidth="1"/>
    <col min="7" max="7" width="10.125" style="1" customWidth="1"/>
    <col min="8" max="13" width="7.125" style="1" customWidth="1"/>
    <col min="14" max="14" width="9.25" style="1" customWidth="1"/>
    <col min="15" max="16" width="12" style="1" customWidth="1"/>
    <col min="17" max="17" width="14.5" style="1" hidden="1" customWidth="1"/>
    <col min="18" max="28" width="7.875" style="1" hidden="1" customWidth="1"/>
    <col min="29" max="29" width="8.25" style="1" hidden="1" customWidth="1"/>
    <col min="30" max="30" width="13.25" style="14" hidden="1" customWidth="1"/>
    <col min="31" max="32" width="11.875" style="1" hidden="1" customWidth="1"/>
    <col min="33" max="33" width="7.75" style="1" hidden="1" customWidth="1"/>
    <col min="34" max="34" width="8.125" style="14" hidden="1" customWidth="1"/>
    <col min="35" max="35" width="6.375" style="1" hidden="1" customWidth="1"/>
    <col min="36" max="36" width="11.75" style="1" hidden="1" customWidth="1"/>
    <col min="37" max="37" width="7.75" style="1" hidden="1" customWidth="1"/>
    <col min="38" max="38" width="8.125" style="1" hidden="1" customWidth="1"/>
    <col min="39" max="39" width="5.5" style="1" hidden="1" customWidth="1"/>
    <col min="40" max="40" width="4.25" style="1" hidden="1" customWidth="1"/>
    <col min="41" max="47" width="11" style="1" hidden="1" customWidth="1"/>
    <col min="48" max="16384" width="11" style="1"/>
  </cols>
  <sheetData>
    <row r="1" spans="2:49" ht="23.25" thickBot="1" x14ac:dyDescent="0.5">
      <c r="P1" s="134"/>
      <c r="Q1" s="134"/>
      <c r="R1" s="134"/>
      <c r="S1" s="191"/>
      <c r="T1" s="134"/>
      <c r="U1" s="134"/>
      <c r="V1" s="134"/>
      <c r="W1" s="134"/>
      <c r="X1" s="134"/>
      <c r="Y1" s="134"/>
      <c r="Z1" s="134"/>
      <c r="AA1" s="134"/>
      <c r="AB1" s="192"/>
      <c r="AC1" s="193"/>
      <c r="AD1" s="193"/>
      <c r="AE1" s="193"/>
      <c r="AF1" s="194" t="str">
        <f>B19</f>
        <v>Moi</v>
      </c>
      <c r="AG1" s="136"/>
      <c r="AH1" s="136"/>
      <c r="AI1" s="136"/>
      <c r="AJ1" s="195" t="str">
        <f>B22</f>
        <v>Conjoint</v>
      </c>
      <c r="AK1" s="136"/>
      <c r="AL1" s="136"/>
      <c r="AM1" s="136"/>
      <c r="AN1" s="134"/>
      <c r="AO1" s="135"/>
      <c r="AP1" s="157" t="str">
        <f>AE5</f>
        <v>inflation (%)</v>
      </c>
      <c r="AQ1" s="157" t="str">
        <f>AE7</f>
        <v>arrco (%)</v>
      </c>
      <c r="AR1" s="157" t="str">
        <f>AE8</f>
        <v>carsat (%)</v>
      </c>
      <c r="AS1" s="157" t="str">
        <f>AE9</f>
        <v>csg (%)</v>
      </c>
      <c r="AT1" s="157" t="str">
        <f>AE10</f>
        <v>casa (%)</v>
      </c>
      <c r="AU1" s="157" t="str">
        <f>AE11</f>
        <v>SecSoc (1%)</v>
      </c>
      <c r="AV1" s="136"/>
      <c r="AW1" s="43"/>
    </row>
    <row r="2" spans="2:49" ht="24.75" x14ac:dyDescent="0.5">
      <c r="Q2" s="67"/>
      <c r="R2" s="3" t="s">
        <v>30</v>
      </c>
      <c r="S2" s="3"/>
      <c r="T2" s="3"/>
      <c r="U2" s="3"/>
      <c r="V2" s="3"/>
      <c r="W2" s="3"/>
      <c r="X2" s="2"/>
      <c r="Y2" s="2"/>
      <c r="Z2" s="2"/>
      <c r="AC2" s="74"/>
      <c r="AD2" s="74"/>
      <c r="AE2" s="74"/>
      <c r="AF2" s="58" t="str">
        <f>CONCATENATE("depuis ",F20)</f>
        <v>depuis 2010</v>
      </c>
      <c r="AG2" s="22" t="s">
        <v>14</v>
      </c>
      <c r="AH2" s="22" t="s">
        <v>14</v>
      </c>
      <c r="AI2" s="18"/>
      <c r="AJ2" s="58" t="str">
        <f>+CONCATENATE("depuis ",F23)</f>
        <v>depuis 2010</v>
      </c>
      <c r="AK2" s="22" t="s">
        <v>14</v>
      </c>
      <c r="AL2" s="22" t="s">
        <v>14</v>
      </c>
      <c r="AM2" s="18"/>
      <c r="AO2" s="128">
        <v>2010</v>
      </c>
      <c r="AP2" s="129">
        <f>SUM(R5:AB5)</f>
        <v>10.1</v>
      </c>
      <c r="AQ2" s="129">
        <f>SUM(R7:AB7)</f>
        <v>6.41</v>
      </c>
      <c r="AR2" s="129">
        <f>SUM(R8:AB8)</f>
        <v>7.2999999999999989</v>
      </c>
      <c r="AS2" s="184">
        <f>R9</f>
        <v>0</v>
      </c>
      <c r="AT2" s="185">
        <f>R10</f>
        <v>0</v>
      </c>
      <c r="AU2" s="185">
        <f>R11</f>
        <v>1</v>
      </c>
      <c r="AV2" s="43"/>
      <c r="AW2" s="43"/>
    </row>
    <row r="3" spans="2:49" ht="16.5" customHeight="1" x14ac:dyDescent="0.45">
      <c r="AD3" s="1"/>
      <c r="AF3" s="17" t="s">
        <v>24</v>
      </c>
      <c r="AG3" s="23" t="s">
        <v>17</v>
      </c>
      <c r="AH3" s="23" t="s">
        <v>2</v>
      </c>
      <c r="AI3" s="18"/>
      <c r="AJ3" s="17" t="s">
        <v>24</v>
      </c>
      <c r="AK3" s="23" t="s">
        <v>17</v>
      </c>
      <c r="AL3" s="23" t="s">
        <v>2</v>
      </c>
      <c r="AM3" s="18"/>
      <c r="AO3" s="128">
        <v>2011</v>
      </c>
      <c r="AP3" s="129">
        <f>SUM(S5:AB5)</f>
        <v>8.6</v>
      </c>
      <c r="AQ3" s="129">
        <f>SUM(S7:AB7)</f>
        <v>5.69</v>
      </c>
      <c r="AR3" s="129">
        <f>SUM(S8:AB8)</f>
        <v>6.3999999999999995</v>
      </c>
      <c r="AS3" s="184">
        <f>S9</f>
        <v>0</v>
      </c>
      <c r="AT3" s="185">
        <f>S10</f>
        <v>0</v>
      </c>
      <c r="AU3" s="185">
        <f>S11</f>
        <v>1</v>
      </c>
      <c r="AV3" s="43"/>
      <c r="AW3" s="43"/>
    </row>
    <row r="4" spans="2:49" ht="21" customHeight="1" thickBot="1" x14ac:dyDescent="0.55000000000000004">
      <c r="Q4" s="4" t="s">
        <v>0</v>
      </c>
      <c r="R4" s="88">
        <v>2010</v>
      </c>
      <c r="S4" s="88">
        <v>2011</v>
      </c>
      <c r="T4" s="88">
        <v>2012</v>
      </c>
      <c r="U4" s="88">
        <v>2013</v>
      </c>
      <c r="V4" s="88">
        <v>2014</v>
      </c>
      <c r="W4" s="88">
        <v>2015</v>
      </c>
      <c r="X4" s="88">
        <v>2016</v>
      </c>
      <c r="Y4" s="88">
        <v>2017</v>
      </c>
      <c r="Z4" s="88">
        <v>2018</v>
      </c>
      <c r="AA4" s="88">
        <v>2019</v>
      </c>
      <c r="AB4" s="88">
        <v>2020</v>
      </c>
      <c r="AC4" s="73"/>
      <c r="AD4" s="15"/>
      <c r="AE4" s="15"/>
      <c r="AF4" s="19" t="s">
        <v>13</v>
      </c>
      <c r="AG4" s="23" t="s">
        <v>18</v>
      </c>
      <c r="AH4" s="24"/>
      <c r="AI4" s="18"/>
      <c r="AJ4" s="19" t="s">
        <v>13</v>
      </c>
      <c r="AK4" s="23" t="s">
        <v>18</v>
      </c>
      <c r="AL4" s="24"/>
      <c r="AM4" s="18"/>
      <c r="AO4" s="128">
        <v>2012</v>
      </c>
      <c r="AP4" s="129">
        <f>SUM(T5:AB5)</f>
        <v>6.5</v>
      </c>
      <c r="AQ4" s="129">
        <f>SUM(T7:AB7)</f>
        <v>3.5900000000000003</v>
      </c>
      <c r="AR4" s="129">
        <f>SUM(T8:AB8)</f>
        <v>4.3000000000000007</v>
      </c>
      <c r="AS4" s="184">
        <f>T9</f>
        <v>0</v>
      </c>
      <c r="AT4" s="185">
        <f>T10</f>
        <v>0</v>
      </c>
      <c r="AU4" s="185">
        <f>T11</f>
        <v>1</v>
      </c>
      <c r="AV4" s="43"/>
      <c r="AW4" s="43"/>
    </row>
    <row r="5" spans="2:49" ht="21.75" customHeight="1" thickBot="1" x14ac:dyDescent="0.5">
      <c r="Q5" s="131" t="s">
        <v>44</v>
      </c>
      <c r="R5" s="108">
        <v>1.5</v>
      </c>
      <c r="S5" s="108">
        <v>2.1</v>
      </c>
      <c r="T5" s="108">
        <v>2</v>
      </c>
      <c r="U5" s="108">
        <v>0.9</v>
      </c>
      <c r="V5" s="108">
        <v>0.5</v>
      </c>
      <c r="W5" s="108">
        <v>0</v>
      </c>
      <c r="X5" s="108">
        <v>0.2</v>
      </c>
      <c r="Y5" s="108">
        <v>1</v>
      </c>
      <c r="Z5" s="108">
        <v>1.9</v>
      </c>
      <c r="AA5" s="108"/>
      <c r="AB5" s="108"/>
      <c r="AC5" s="130" t="s">
        <v>45</v>
      </c>
      <c r="AD5" s="109"/>
      <c r="AE5" s="156" t="str">
        <f>Q5</f>
        <v>inflation (%)</v>
      </c>
      <c r="AF5" s="126">
        <f>LOOKUP(F20,AO2:AO12,AP2:AP12)</f>
        <v>10.1</v>
      </c>
      <c r="AG5" s="22" t="s">
        <v>13</v>
      </c>
      <c r="AH5" s="24" t="s">
        <v>13</v>
      </c>
      <c r="AI5" s="18"/>
      <c r="AJ5" s="126">
        <f>LOOKUP(F23,AO2:AO12,AP2:AP12)</f>
        <v>10.1</v>
      </c>
      <c r="AK5" s="22" t="s">
        <v>13</v>
      </c>
      <c r="AL5" s="24" t="s">
        <v>13</v>
      </c>
      <c r="AM5" s="56"/>
      <c r="AO5" s="128">
        <v>2013</v>
      </c>
      <c r="AP5" s="129">
        <f>SUM(U5:AB5)</f>
        <v>4.5</v>
      </c>
      <c r="AQ5" s="129">
        <f>SUM(U7:AB7)</f>
        <v>1.3900000000000001</v>
      </c>
      <c r="AR5" s="129">
        <f>SUM(U8:AB8)</f>
        <v>2.2000000000000002</v>
      </c>
      <c r="AS5" s="184">
        <f>U9</f>
        <v>0</v>
      </c>
      <c r="AT5" s="185">
        <f>U10</f>
        <v>0.3</v>
      </c>
      <c r="AU5" s="185">
        <f>U11</f>
        <v>1</v>
      </c>
      <c r="AV5" s="43"/>
      <c r="AW5" s="43"/>
    </row>
    <row r="6" spans="2:49" s="116" customFormat="1" ht="17.25" customHeight="1" x14ac:dyDescent="0.3">
      <c r="Q6" s="132" t="s">
        <v>1</v>
      </c>
      <c r="R6" s="110">
        <v>1.1883999999999999</v>
      </c>
      <c r="S6" s="110">
        <v>1.2135</v>
      </c>
      <c r="T6" s="110">
        <v>1.2414000000000001</v>
      </c>
      <c r="U6" s="110">
        <v>1.2513000000000001</v>
      </c>
      <c r="V6" s="110">
        <v>1.2513000000000001</v>
      </c>
      <c r="W6" s="110">
        <v>1.2513000000000001</v>
      </c>
      <c r="X6" s="110">
        <v>1.2513000000000001</v>
      </c>
      <c r="Y6" s="110">
        <v>1.2513000000000001</v>
      </c>
      <c r="Z6" s="110">
        <v>1.2587999999999999</v>
      </c>
      <c r="AA6" s="110"/>
      <c r="AB6" s="110"/>
      <c r="AC6" s="130"/>
      <c r="AD6" s="98"/>
      <c r="AE6" s="156"/>
      <c r="AF6" s="111"/>
      <c r="AG6" s="112"/>
      <c r="AH6" s="113"/>
      <c r="AI6" s="114"/>
      <c r="AJ6" s="111"/>
      <c r="AK6" s="112"/>
      <c r="AL6" s="113"/>
      <c r="AM6" s="114"/>
      <c r="AN6" s="1"/>
      <c r="AO6" s="128">
        <v>2014</v>
      </c>
      <c r="AP6" s="129">
        <f>SUM(V5:AB5)</f>
        <v>3.5999999999999996</v>
      </c>
      <c r="AQ6" s="129">
        <f>SUM(V7:AB7)</f>
        <v>0.6</v>
      </c>
      <c r="AR6" s="129">
        <f>SUM(V8:AB8)</f>
        <v>0.9</v>
      </c>
      <c r="AS6" s="184">
        <f>V9</f>
        <v>0</v>
      </c>
      <c r="AT6" s="185">
        <f>V10</f>
        <v>0.3</v>
      </c>
      <c r="AU6" s="185">
        <f>V11</f>
        <v>1</v>
      </c>
      <c r="AV6" s="98"/>
      <c r="AW6" s="98"/>
    </row>
    <row r="7" spans="2:49" s="116" customFormat="1" ht="15" customHeight="1" x14ac:dyDescent="0.3">
      <c r="Q7" s="133" t="s">
        <v>40</v>
      </c>
      <c r="R7" s="117">
        <v>0.72</v>
      </c>
      <c r="S7" s="117">
        <v>2.1</v>
      </c>
      <c r="T7" s="118">
        <v>2.2000000000000002</v>
      </c>
      <c r="U7" s="118">
        <v>0.79</v>
      </c>
      <c r="V7" s="118">
        <v>0</v>
      </c>
      <c r="W7" s="118">
        <v>0</v>
      </c>
      <c r="X7" s="118">
        <v>0</v>
      </c>
      <c r="Y7" s="118">
        <v>0</v>
      </c>
      <c r="Z7" s="117">
        <v>0.6</v>
      </c>
      <c r="AA7" s="117"/>
      <c r="AB7" s="117"/>
      <c r="AC7" s="130" t="s">
        <v>46</v>
      </c>
      <c r="AD7" s="98"/>
      <c r="AE7" s="156" t="str">
        <f>Q7</f>
        <v>arrco (%)</v>
      </c>
      <c r="AF7" s="119">
        <f>LOOKUP(F20,AO2:AO12,AQ2:AQ12)</f>
        <v>6.41</v>
      </c>
      <c r="AG7" s="120">
        <f>(AF5-AF7)</f>
        <v>3.6899999999999995</v>
      </c>
      <c r="AH7" s="165">
        <f>SUM(AG7,AG9,AG10,AG11)</f>
        <v>4.9899999999999993</v>
      </c>
      <c r="AI7" s="115"/>
      <c r="AJ7" s="121">
        <f>LOOKUP($F$23,$AO$2:$AO$12,AQ$2:AQ$12)</f>
        <v>6.41</v>
      </c>
      <c r="AK7" s="120">
        <f>(AJ5-AJ7)</f>
        <v>3.6899999999999995</v>
      </c>
      <c r="AL7" s="165">
        <f>SUM(AK7,AK9,AK10,AK11)</f>
        <v>4.9899999999999993</v>
      </c>
      <c r="AM7" s="115"/>
      <c r="AN7" s="1"/>
      <c r="AO7" s="128">
        <v>2015</v>
      </c>
      <c r="AP7" s="129">
        <f>SUM(W5:AB5)</f>
        <v>3.0999999999999996</v>
      </c>
      <c r="AQ7" s="129">
        <f>SUM(W7:AB7)</f>
        <v>0.6</v>
      </c>
      <c r="AR7" s="129">
        <f>SUM(W8:AB8)</f>
        <v>0.9</v>
      </c>
      <c r="AS7" s="184">
        <f>W9</f>
        <v>0</v>
      </c>
      <c r="AT7" s="185">
        <f>W10</f>
        <v>0.3</v>
      </c>
      <c r="AU7" s="185">
        <f>W11</f>
        <v>1</v>
      </c>
      <c r="AV7" s="98"/>
      <c r="AW7" s="98"/>
    </row>
    <row r="8" spans="2:49" s="116" customFormat="1" ht="14.25" customHeight="1" thickBot="1" x14ac:dyDescent="0.35">
      <c r="Q8" s="133" t="s">
        <v>41</v>
      </c>
      <c r="R8" s="117">
        <v>0.9</v>
      </c>
      <c r="S8" s="117">
        <v>2.1</v>
      </c>
      <c r="T8" s="117">
        <v>2.1</v>
      </c>
      <c r="U8" s="117">
        <v>1.3</v>
      </c>
      <c r="V8" s="117">
        <v>0</v>
      </c>
      <c r="W8" s="117">
        <v>0.1</v>
      </c>
      <c r="X8" s="117">
        <v>0</v>
      </c>
      <c r="Y8" s="117">
        <v>0.8</v>
      </c>
      <c r="Z8" s="175">
        <v>0</v>
      </c>
      <c r="AA8" s="117"/>
      <c r="AB8" s="117"/>
      <c r="AC8" s="130" t="s">
        <v>46</v>
      </c>
      <c r="AD8" s="114"/>
      <c r="AE8" s="156" t="str">
        <f>Q8</f>
        <v>carsat (%)</v>
      </c>
      <c r="AF8" s="121">
        <f>LOOKUP(F20,AO2:AO12,AR2:AR12)</f>
        <v>7.2999999999999989</v>
      </c>
      <c r="AG8" s="120">
        <f>(AF5-AF8)</f>
        <v>2.8000000000000007</v>
      </c>
      <c r="AH8" s="165">
        <f>SUM(AG8,AG9,AG10)</f>
        <v>3.1000000000000005</v>
      </c>
      <c r="AI8" s="115"/>
      <c r="AJ8" s="121">
        <f>LOOKUP($F$23,$AO$2:$AO$12,AR$2:AR$12)</f>
        <v>7.2999999999999989</v>
      </c>
      <c r="AK8" s="120">
        <f>(AJ5-AJ8)</f>
        <v>2.8000000000000007</v>
      </c>
      <c r="AL8" s="165">
        <f>SUM(AK8,AK9,AK10)</f>
        <v>3.1000000000000005</v>
      </c>
      <c r="AM8" s="115"/>
      <c r="AN8" s="1"/>
      <c r="AO8" s="128">
        <v>2016</v>
      </c>
      <c r="AP8" s="129">
        <f>SUM(X5:AB5)</f>
        <v>3.0999999999999996</v>
      </c>
      <c r="AQ8" s="129">
        <f>SUM(X7:AB7)</f>
        <v>0.6</v>
      </c>
      <c r="AR8" s="129">
        <f>SUM(X8:AB8)</f>
        <v>0.8</v>
      </c>
      <c r="AS8" s="184">
        <f>X9</f>
        <v>0</v>
      </c>
      <c r="AT8" s="185">
        <f>X10</f>
        <v>0.3</v>
      </c>
      <c r="AU8" s="185">
        <f>X11</f>
        <v>1</v>
      </c>
      <c r="AV8" s="98"/>
      <c r="AW8" s="98"/>
    </row>
    <row r="9" spans="2:49" s="116" customFormat="1" ht="17.25" customHeight="1" thickBot="1" x14ac:dyDescent="0.35">
      <c r="C9" s="202" t="s">
        <v>57</v>
      </c>
      <c r="Q9" s="133" t="s">
        <v>42</v>
      </c>
      <c r="R9" s="117"/>
      <c r="S9" s="117"/>
      <c r="T9" s="117"/>
      <c r="U9" s="117"/>
      <c r="V9" s="117"/>
      <c r="W9" s="117"/>
      <c r="X9" s="117"/>
      <c r="Y9" s="173"/>
      <c r="Z9" s="176">
        <f>IF(D18="NON",IF(B10&lt;22581,0,1.7),IF(B10&lt;34637,0,1.7))</f>
        <v>0</v>
      </c>
      <c r="AA9" s="174"/>
      <c r="AB9" s="117"/>
      <c r="AC9" s="179" t="s">
        <v>51</v>
      </c>
      <c r="AD9" s="114"/>
      <c r="AE9" s="156" t="str">
        <f>Q9</f>
        <v>csg (%)</v>
      </c>
      <c r="AF9" s="180">
        <f>Z9</f>
        <v>0</v>
      </c>
      <c r="AG9" s="181">
        <f>AF9</f>
        <v>0</v>
      </c>
      <c r="AH9" s="122"/>
      <c r="AI9" s="114"/>
      <c r="AJ9" s="180">
        <f>Z9</f>
        <v>0</v>
      </c>
      <c r="AK9" s="181">
        <f>AJ9</f>
        <v>0</v>
      </c>
      <c r="AL9" s="122"/>
      <c r="AM9" s="114"/>
      <c r="AN9" s="1"/>
      <c r="AO9" s="128">
        <v>2017</v>
      </c>
      <c r="AP9" s="129">
        <f>SUM(Y5:AB5)</f>
        <v>2.9</v>
      </c>
      <c r="AQ9" s="129">
        <f>SUM(Y7:AB7)</f>
        <v>0.6</v>
      </c>
      <c r="AR9" s="129">
        <f>SUM(Y8:AB8)</f>
        <v>0.8</v>
      </c>
      <c r="AS9" s="184">
        <f>Y9</f>
        <v>0</v>
      </c>
      <c r="AT9" s="185">
        <f>Y10</f>
        <v>0.3</v>
      </c>
      <c r="AU9" s="185">
        <f>Y11</f>
        <v>1</v>
      </c>
      <c r="AV9" s="98"/>
      <c r="AW9" s="98"/>
    </row>
    <row r="10" spans="2:49" s="116" customFormat="1" ht="17.25" customHeight="1" thickTop="1" thickBot="1" x14ac:dyDescent="0.35">
      <c r="B10" s="198"/>
      <c r="C10" s="203"/>
      <c r="Q10" s="133" t="s">
        <v>43</v>
      </c>
      <c r="R10" s="117"/>
      <c r="S10" s="117"/>
      <c r="T10" s="117"/>
      <c r="U10" s="162">
        <v>0.3</v>
      </c>
      <c r="V10" s="117">
        <v>0.3</v>
      </c>
      <c r="W10" s="117">
        <v>0.3</v>
      </c>
      <c r="X10" s="117">
        <v>0.3</v>
      </c>
      <c r="Y10" s="117">
        <v>0.3</v>
      </c>
      <c r="Z10" s="177">
        <v>0.3</v>
      </c>
      <c r="AA10" s="117"/>
      <c r="AB10" s="117"/>
      <c r="AC10" s="179" t="s">
        <v>51</v>
      </c>
      <c r="AD10" s="114"/>
      <c r="AE10" s="156" t="str">
        <f>Q10</f>
        <v>casa (%)</v>
      </c>
      <c r="AF10" s="180">
        <f>Z10</f>
        <v>0.3</v>
      </c>
      <c r="AG10" s="181">
        <f>AF10</f>
        <v>0.3</v>
      </c>
      <c r="AH10" s="123"/>
      <c r="AI10" s="114"/>
      <c r="AJ10" s="180">
        <f>Z10</f>
        <v>0.3</v>
      </c>
      <c r="AK10" s="181">
        <f>AJ10</f>
        <v>0.3</v>
      </c>
      <c r="AL10" s="123"/>
      <c r="AM10" s="114"/>
      <c r="AN10" s="1"/>
      <c r="AO10" s="128">
        <v>2018</v>
      </c>
      <c r="AP10" s="129">
        <f>SUM(Z5:AB5)</f>
        <v>1.9</v>
      </c>
      <c r="AQ10" s="129">
        <f>SUM(Z7:AB7)</f>
        <v>0.6</v>
      </c>
      <c r="AR10" s="129">
        <f>SUM(Z8:AB8)</f>
        <v>0</v>
      </c>
      <c r="AS10" s="184">
        <f>Z9</f>
        <v>0</v>
      </c>
      <c r="AT10" s="185">
        <f>Z10</f>
        <v>0.3</v>
      </c>
      <c r="AU10" s="185">
        <f>Z11</f>
        <v>1</v>
      </c>
      <c r="AV10" s="98"/>
      <c r="AW10" s="98"/>
    </row>
    <row r="11" spans="2:49" s="116" customFormat="1" ht="17.25" customHeight="1" thickTop="1" x14ac:dyDescent="0.3">
      <c r="Q11" s="166" t="s">
        <v>47</v>
      </c>
      <c r="R11" s="163">
        <v>1</v>
      </c>
      <c r="S11" s="163">
        <v>1</v>
      </c>
      <c r="T11" s="163">
        <v>1</v>
      </c>
      <c r="U11" s="163">
        <v>1</v>
      </c>
      <c r="V11" s="163">
        <v>1</v>
      </c>
      <c r="W11" s="163">
        <v>1</v>
      </c>
      <c r="X11" s="163">
        <v>1</v>
      </c>
      <c r="Y11" s="163">
        <v>1</v>
      </c>
      <c r="Z11" s="178">
        <v>1</v>
      </c>
      <c r="AA11" s="164"/>
      <c r="AB11" s="164"/>
      <c r="AC11" s="179" t="s">
        <v>51</v>
      </c>
      <c r="AD11" s="114"/>
      <c r="AE11" s="156" t="str">
        <f>Q11</f>
        <v>SecSoc (1%)</v>
      </c>
      <c r="AF11" s="182">
        <f>Z11</f>
        <v>1</v>
      </c>
      <c r="AG11" s="183">
        <f>AF11</f>
        <v>1</v>
      </c>
      <c r="AH11" s="114"/>
      <c r="AI11" s="114"/>
      <c r="AJ11" s="182">
        <f>Z11</f>
        <v>1</v>
      </c>
      <c r="AK11" s="183">
        <f>AJ11</f>
        <v>1</v>
      </c>
      <c r="AL11" s="114"/>
      <c r="AM11" s="114"/>
      <c r="AN11" s="1"/>
      <c r="AO11" s="128">
        <v>2019</v>
      </c>
      <c r="AP11" s="129">
        <f>SUM(AA5:AB5)</f>
        <v>0</v>
      </c>
      <c r="AQ11" s="129">
        <f>SUM(AA7:AB7)</f>
        <v>0</v>
      </c>
      <c r="AR11" s="129">
        <f>SUM(AA8:AB8)</f>
        <v>0</v>
      </c>
      <c r="AS11" s="184">
        <f>AA9</f>
        <v>0</v>
      </c>
      <c r="AT11" s="185">
        <f>AA10</f>
        <v>0</v>
      </c>
      <c r="AU11" s="185">
        <f>AA11</f>
        <v>0</v>
      </c>
      <c r="AV11" s="98"/>
      <c r="AW11" s="98"/>
    </row>
    <row r="12" spans="2:49" ht="15.75" customHeight="1" thickBot="1" x14ac:dyDescent="0.5">
      <c r="B12" s="190">
        <f>Z9</f>
        <v>0</v>
      </c>
      <c r="D12" s="171"/>
      <c r="M12" s="16"/>
      <c r="P12" s="116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L12" s="43"/>
      <c r="AM12" s="43"/>
      <c r="AO12" s="128">
        <v>2020</v>
      </c>
      <c r="AP12" s="129">
        <f>SUM(AB5)</f>
        <v>0</v>
      </c>
      <c r="AQ12" s="129">
        <f>SUM(AB7)</f>
        <v>0</v>
      </c>
      <c r="AR12" s="129">
        <f>SUM(AB8)</f>
        <v>0</v>
      </c>
      <c r="AS12" s="184">
        <f>AB9</f>
        <v>0</v>
      </c>
      <c r="AT12" s="185">
        <f>AB10</f>
        <v>0</v>
      </c>
      <c r="AU12" s="185">
        <f>AB11</f>
        <v>0</v>
      </c>
      <c r="AV12" s="43"/>
    </row>
    <row r="13" spans="2:49" ht="24" thickTop="1" thickBot="1" x14ac:dyDescent="0.5">
      <c r="B13" s="102" t="s">
        <v>33</v>
      </c>
      <c r="C13" s="76"/>
      <c r="D13" s="76"/>
      <c r="E13" s="76"/>
      <c r="F13" s="172" t="s">
        <v>52</v>
      </c>
      <c r="G13" s="60"/>
      <c r="H13" s="60"/>
      <c r="I13" s="60"/>
      <c r="J13" s="60"/>
      <c r="K13" s="60"/>
      <c r="L13" s="60"/>
      <c r="M13" s="61"/>
      <c r="N13" s="77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D13" s="16"/>
      <c r="AL13" s="43"/>
      <c r="AM13" s="43"/>
      <c r="AN13" s="14"/>
      <c r="AV13" s="43"/>
    </row>
    <row r="14" spans="2:49" ht="11.25" customHeight="1" thickTop="1" thickBot="1" x14ac:dyDescent="0.5">
      <c r="B14" s="124" t="s">
        <v>34</v>
      </c>
      <c r="C14" s="125"/>
      <c r="D14" s="125"/>
      <c r="E14" s="16"/>
      <c r="F14" s="16"/>
      <c r="G14" s="16"/>
      <c r="H14" s="16"/>
      <c r="I14" s="16"/>
      <c r="J14" s="16"/>
      <c r="K14" s="16"/>
      <c r="L14" s="16"/>
      <c r="M14" s="16"/>
      <c r="N14" s="79"/>
      <c r="P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D14" s="16"/>
      <c r="AL14" s="43"/>
      <c r="AM14" s="43"/>
    </row>
    <row r="15" spans="2:49" ht="21.75" customHeight="1" thickBot="1" x14ac:dyDescent="0.5">
      <c r="B15" s="78"/>
      <c r="C15" s="16"/>
      <c r="D15" s="16"/>
      <c r="E15" s="16"/>
      <c r="F15" s="70" t="s">
        <v>53</v>
      </c>
      <c r="G15" s="71"/>
      <c r="H15" s="71"/>
      <c r="I15" s="71"/>
      <c r="J15" s="71"/>
      <c r="K15" s="71"/>
      <c r="L15" s="71"/>
      <c r="M15" s="72"/>
      <c r="N15" s="79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D15" s="16"/>
      <c r="AL15" s="43"/>
      <c r="AM15" s="43"/>
    </row>
    <row r="16" spans="2:49" ht="9.75" customHeight="1" thickBot="1" x14ac:dyDescent="0.5">
      <c r="B16" s="78"/>
      <c r="C16" s="16"/>
      <c r="D16" s="204" t="s">
        <v>62</v>
      </c>
      <c r="E16" s="16"/>
      <c r="F16" s="16"/>
      <c r="G16" s="16"/>
      <c r="H16" s="16"/>
      <c r="I16" s="16"/>
      <c r="J16" s="16"/>
      <c r="K16" s="16"/>
      <c r="L16" s="52"/>
      <c r="M16" s="52"/>
      <c r="N16" s="80"/>
      <c r="O16" s="52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52"/>
      <c r="AD16" s="16"/>
      <c r="AL16" s="43"/>
      <c r="AM16" s="43"/>
    </row>
    <row r="17" spans="2:39" ht="20.25" customHeight="1" thickBot="1" x14ac:dyDescent="0.35">
      <c r="B17" s="212" t="s">
        <v>35</v>
      </c>
      <c r="C17" s="213"/>
      <c r="D17" s="205"/>
      <c r="E17" s="16"/>
      <c r="F17" s="16"/>
      <c r="G17" s="16"/>
      <c r="H17" s="18"/>
      <c r="I17" s="62" t="s">
        <v>29</v>
      </c>
      <c r="J17" s="63"/>
      <c r="K17" s="64"/>
      <c r="L17" s="18"/>
      <c r="M17" s="52"/>
      <c r="N17" s="80"/>
      <c r="O17" s="52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52"/>
      <c r="AD17" s="1"/>
      <c r="AH17" s="1"/>
    </row>
    <row r="18" spans="2:39" ht="55.5" customHeight="1" thickBot="1" x14ac:dyDescent="0.4">
      <c r="B18" s="214" t="s">
        <v>50</v>
      </c>
      <c r="C18" s="215"/>
      <c r="D18" s="127" t="s">
        <v>58</v>
      </c>
      <c r="E18" s="16"/>
      <c r="F18" s="16"/>
      <c r="G18" s="210" t="s">
        <v>63</v>
      </c>
      <c r="H18" s="211"/>
      <c r="I18" s="216" t="s">
        <v>23</v>
      </c>
      <c r="J18" s="217"/>
      <c r="K18" s="54" t="s">
        <v>21</v>
      </c>
      <c r="L18" s="52"/>
      <c r="M18" s="16"/>
      <c r="N18" s="79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D18" s="1"/>
      <c r="AH18" s="1"/>
    </row>
    <row r="19" spans="2:39" ht="21" customHeight="1" thickBot="1" x14ac:dyDescent="0.4">
      <c r="B19" s="89" t="s">
        <v>28</v>
      </c>
      <c r="C19" s="16"/>
      <c r="D19" s="45"/>
      <c r="E19" s="45"/>
      <c r="F19" s="46"/>
      <c r="G19" s="91"/>
      <c r="H19" s="90"/>
      <c r="I19" s="59"/>
      <c r="J19" s="103" t="s">
        <v>32</v>
      </c>
      <c r="K19" s="104" t="s">
        <v>32</v>
      </c>
      <c r="L19" s="52"/>
      <c r="M19" s="16"/>
      <c r="N19" s="79"/>
      <c r="AD19" s="1"/>
      <c r="AH19" s="1"/>
    </row>
    <row r="20" spans="2:39" ht="21" customHeight="1" thickBot="1" x14ac:dyDescent="0.4">
      <c r="B20" s="81" t="s">
        <v>55</v>
      </c>
      <c r="C20" s="52"/>
      <c r="D20" s="52"/>
      <c r="E20" s="52"/>
      <c r="F20" s="96">
        <v>2010</v>
      </c>
      <c r="G20" s="201" t="s">
        <v>56</v>
      </c>
      <c r="H20" s="97"/>
      <c r="I20" s="153">
        <f>(H20*AH7/100)</f>
        <v>0</v>
      </c>
      <c r="J20" s="100" t="s">
        <v>31</v>
      </c>
      <c r="K20" s="101" t="s">
        <v>31</v>
      </c>
      <c r="L20" s="52"/>
      <c r="M20" s="16"/>
      <c r="N20" s="79"/>
      <c r="AD20" s="1"/>
      <c r="AH20" s="1"/>
    </row>
    <row r="21" spans="2:39" ht="21" customHeight="1" x14ac:dyDescent="0.3">
      <c r="B21" s="82"/>
      <c r="C21" s="48"/>
      <c r="D21" s="48"/>
      <c r="E21" s="48"/>
      <c r="F21" s="49"/>
      <c r="G21" s="95" t="s">
        <v>19</v>
      </c>
      <c r="H21" s="106"/>
      <c r="I21" s="151">
        <f>(H21*AH8/100)</f>
        <v>0</v>
      </c>
      <c r="J21" s="158">
        <f>(I21+I20)</f>
        <v>0</v>
      </c>
      <c r="K21" s="159">
        <f>J21*12</f>
        <v>0</v>
      </c>
      <c r="L21" s="52"/>
      <c r="M21" s="16"/>
      <c r="N21" s="83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D21" s="1"/>
      <c r="AH21" s="1"/>
    </row>
    <row r="22" spans="2:39" ht="12.75" customHeight="1" thickBot="1" x14ac:dyDescent="0.35">
      <c r="B22" s="84" t="s">
        <v>25</v>
      </c>
      <c r="C22" s="50"/>
      <c r="D22" s="50"/>
      <c r="E22" s="50"/>
      <c r="F22" s="51"/>
      <c r="G22" s="16"/>
      <c r="H22" s="105"/>
      <c r="I22" s="152"/>
      <c r="J22" s="149"/>
      <c r="K22" s="150"/>
      <c r="L22" s="52"/>
      <c r="M22" s="16"/>
      <c r="N22" s="79"/>
      <c r="AD22" s="1"/>
      <c r="AH22" s="1"/>
    </row>
    <row r="23" spans="2:39" ht="21" customHeight="1" thickBot="1" x14ac:dyDescent="0.4">
      <c r="B23" s="81" t="s">
        <v>55</v>
      </c>
      <c r="C23" s="52"/>
      <c r="D23" s="52"/>
      <c r="E23" s="52"/>
      <c r="F23" s="96">
        <v>2010</v>
      </c>
      <c r="G23" s="199" t="s">
        <v>60</v>
      </c>
      <c r="H23" s="97"/>
      <c r="I23" s="153">
        <f>IF(D18="NON",0,(H23*AL7/100))</f>
        <v>0</v>
      </c>
      <c r="J23" s="149"/>
      <c r="K23" s="150"/>
      <c r="L23" s="52"/>
      <c r="M23" s="16"/>
      <c r="N23" s="79"/>
      <c r="AC23" s="14"/>
      <c r="AD23" s="1"/>
      <c r="AH23" s="1"/>
    </row>
    <row r="24" spans="2:39" ht="21" customHeight="1" thickBot="1" x14ac:dyDescent="0.35">
      <c r="B24" s="168"/>
      <c r="C24" s="169"/>
      <c r="D24" s="169"/>
      <c r="E24" s="169"/>
      <c r="F24" s="170"/>
      <c r="G24" s="200" t="s">
        <v>19</v>
      </c>
      <c r="H24" s="99"/>
      <c r="I24" s="153">
        <f>IF(D18="NON",0,(H24*AL8/100))</f>
        <v>0</v>
      </c>
      <c r="J24" s="160">
        <f>(I23+I24)</f>
        <v>0</v>
      </c>
      <c r="K24" s="161">
        <f>J24*12</f>
        <v>0</v>
      </c>
      <c r="L24" s="52"/>
      <c r="M24" s="16"/>
      <c r="N24" s="79"/>
      <c r="AC24" s="14"/>
      <c r="AD24" s="1"/>
      <c r="AH24" s="1"/>
    </row>
    <row r="25" spans="2:39" ht="15" customHeight="1" x14ac:dyDescent="0.3">
      <c r="B25" s="146"/>
      <c r="C25" s="92"/>
      <c r="D25" s="92"/>
      <c r="E25" s="93"/>
      <c r="F25" s="94"/>
      <c r="G25" s="65" t="s">
        <v>2</v>
      </c>
      <c r="H25" s="66">
        <f>IF(I23+I24=0,SUM(H20:H21),SUM(H20:H24))</f>
        <v>0</v>
      </c>
      <c r="I25" s="16"/>
      <c r="J25" s="53"/>
      <c r="K25" s="16"/>
      <c r="L25" s="16"/>
      <c r="M25" s="16"/>
      <c r="N25" s="79"/>
      <c r="AC25" s="14"/>
      <c r="AD25" s="1"/>
      <c r="AH25" s="1"/>
    </row>
    <row r="26" spans="2:39" ht="9.75" customHeight="1" thickBot="1" x14ac:dyDescent="0.35">
      <c r="B26" s="146"/>
      <c r="C26" s="92"/>
      <c r="D26" s="92"/>
      <c r="E26" s="92"/>
      <c r="F26" s="92"/>
      <c r="G26" s="47"/>
      <c r="H26" s="47"/>
      <c r="I26" s="16"/>
      <c r="J26" s="53"/>
      <c r="K26" s="16"/>
      <c r="L26" s="16"/>
      <c r="M26" s="16"/>
      <c r="N26" s="79"/>
      <c r="AC26" s="14"/>
      <c r="AD26" s="1"/>
      <c r="AH26" s="1"/>
    </row>
    <row r="27" spans="2:39" ht="15.75" customHeight="1" thickBot="1" x14ac:dyDescent="0.35">
      <c r="B27" s="146"/>
      <c r="C27" s="92"/>
      <c r="D27" s="92"/>
      <c r="E27" s="92"/>
      <c r="F27" s="92"/>
      <c r="G27" s="18"/>
      <c r="H27" s="18"/>
      <c r="I27" s="141" t="str">
        <f>IF(D18="NON","PERTE pour MOI  en fin","PERTE par couple  en fin")</f>
        <v>PERTE pour MOI  en fin</v>
      </c>
      <c r="J27" s="142"/>
      <c r="K27" s="142"/>
      <c r="L27" s="142"/>
      <c r="M27" s="143">
        <v>2018</v>
      </c>
      <c r="N27" s="79"/>
      <c r="AD27" s="1"/>
      <c r="AH27" s="1"/>
    </row>
    <row r="28" spans="2:39" ht="18.75" customHeight="1" x14ac:dyDescent="0.3">
      <c r="B28" s="147" t="s">
        <v>37</v>
      </c>
      <c r="C28" s="144"/>
      <c r="D28" s="145"/>
      <c r="E28" s="16"/>
      <c r="F28" s="16"/>
      <c r="G28" s="16"/>
      <c r="H28" s="16"/>
      <c r="I28" s="55" t="s">
        <v>26</v>
      </c>
      <c r="J28" s="68"/>
      <c r="K28" s="55" t="s">
        <v>27</v>
      </c>
      <c r="L28" s="107"/>
      <c r="M28" s="16"/>
      <c r="N28" s="79"/>
      <c r="O28" s="44"/>
      <c r="P28" s="44"/>
      <c r="AD28" s="1"/>
      <c r="AE28" s="14"/>
      <c r="AF28" s="14"/>
      <c r="AG28" s="14"/>
      <c r="AI28" s="14"/>
      <c r="AJ28" s="14"/>
      <c r="AK28" s="14"/>
      <c r="AL28" s="14"/>
      <c r="AM28" s="14"/>
    </row>
    <row r="29" spans="2:39" ht="21" customHeight="1" thickBot="1" x14ac:dyDescent="0.5">
      <c r="B29" s="196" t="s">
        <v>61</v>
      </c>
      <c r="C29" s="206">
        <f ca="1">TODAY()</f>
        <v>43595</v>
      </c>
      <c r="D29" s="207"/>
      <c r="E29" s="85"/>
      <c r="F29" s="86"/>
      <c r="G29" s="86"/>
      <c r="H29" s="86"/>
      <c r="I29" s="208">
        <f>IF(J24&gt;1,SUM(J24,J21),J21)</f>
        <v>0</v>
      </c>
      <c r="J29" s="209"/>
      <c r="K29" s="208">
        <f>SUM(K24,K21)</f>
        <v>0</v>
      </c>
      <c r="L29" s="209"/>
      <c r="M29" s="197" t="s">
        <v>39</v>
      </c>
      <c r="N29" s="87"/>
      <c r="O29" s="139"/>
      <c r="P29" s="140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D29" s="1"/>
      <c r="AH29" s="1"/>
      <c r="AK29" s="43"/>
    </row>
    <row r="30" spans="2:39" ht="23.25" thickTop="1" x14ac:dyDescent="0.45">
      <c r="AJ30" s="43"/>
      <c r="AK30" s="43"/>
    </row>
    <row r="31" spans="2:39" ht="22.5" x14ac:dyDescent="0.45">
      <c r="J31" s="148"/>
      <c r="AJ31" s="43"/>
      <c r="AK31" s="43"/>
    </row>
    <row r="32" spans="2:39" x14ac:dyDescent="0.3">
      <c r="AF32" s="57"/>
      <c r="AH32" s="1"/>
    </row>
    <row r="33" spans="34:34" x14ac:dyDescent="0.3">
      <c r="AH33" s="1"/>
    </row>
    <row r="34" spans="34:34" x14ac:dyDescent="0.3">
      <c r="AH34" s="1"/>
    </row>
    <row r="35" spans="34:34" x14ac:dyDescent="0.3">
      <c r="AH35" s="1"/>
    </row>
    <row r="36" spans="34:34" x14ac:dyDescent="0.3">
      <c r="AH36" s="1"/>
    </row>
    <row r="37" spans="34:34" x14ac:dyDescent="0.3">
      <c r="AH37" s="1"/>
    </row>
    <row r="38" spans="34:34" x14ac:dyDescent="0.3">
      <c r="AH38" s="1"/>
    </row>
    <row r="39" spans="34:34" x14ac:dyDescent="0.3">
      <c r="AH39" s="1"/>
    </row>
    <row r="40" spans="34:34" x14ac:dyDescent="0.3">
      <c r="AH40" s="1"/>
    </row>
    <row r="41" spans="34:34" x14ac:dyDescent="0.3">
      <c r="AH41" s="1"/>
    </row>
    <row r="42" spans="34:34" x14ac:dyDescent="0.3">
      <c r="AH42" s="1"/>
    </row>
    <row r="43" spans="34:34" x14ac:dyDescent="0.3">
      <c r="AH43" s="1"/>
    </row>
    <row r="44" spans="34:34" x14ac:dyDescent="0.3">
      <c r="AH44" s="1"/>
    </row>
  </sheetData>
  <sheetProtection password="E576" sheet="1" objects="1" scenarios="1" selectLockedCells="1"/>
  <mergeCells count="9">
    <mergeCell ref="C9:C10"/>
    <mergeCell ref="D16:D17"/>
    <mergeCell ref="C29:D29"/>
    <mergeCell ref="I29:J29"/>
    <mergeCell ref="K29:L29"/>
    <mergeCell ref="G18:H18"/>
    <mergeCell ref="B17:C17"/>
    <mergeCell ref="B18:C18"/>
    <mergeCell ref="I18:J18"/>
  </mergeCells>
  <conditionalFormatting sqref="B22:K24">
    <cfRule type="expression" dxfId="3" priority="4">
      <formula>$D$18="NON"</formula>
    </cfRule>
  </conditionalFormatting>
  <conditionalFormatting sqref="G21:K21">
    <cfRule type="expression" dxfId="2" priority="3">
      <formula>$D$18="NON"</formula>
    </cfRule>
  </conditionalFormatting>
  <conditionalFormatting sqref="G25:H25">
    <cfRule type="expression" dxfId="1" priority="2">
      <formula>$D$18="NON"</formula>
    </cfRule>
  </conditionalFormatting>
  <conditionalFormatting sqref="AJ1:AL11">
    <cfRule type="expression" dxfId="0" priority="1">
      <formula>$D$18="NON"</formula>
    </cfRule>
  </conditionalFormatting>
  <dataValidations xWindow="404" yWindow="482" count="6">
    <dataValidation type="list" allowBlank="1" showErrorMessage="1" errorTitle="oh ! Attention, POUR CONTINUER" error="CLIQUEZ SUR &quot;Annuler&quot; puis mettez... l'ANNEE (de votre 1ère retraite) à choisir dans la liste proposée en cliquant sur la petite flèche à côté de la cellule sélectionnée" promptTitle="Cellule à serir par..." prompt="...l'ANNEE (de votre 1ère retraite) à choisir dans la liste proposée en cliquant sur la petite flèche ci-contre_x000a_" sqref="F20 F23" xr:uid="{00000000-0002-0000-0100-000000000000}">
      <formula1>$R$4:$Z$4</formula1>
    </dataValidation>
    <dataValidation type="custom" showErrorMessage="1" promptTitle=" Eh oui ! ceci représente..." prompt=" la perte du pouvoir d’achat ponctuelle de la fin d’année 2018. _x000a_Résultat du cumul en % des hausses (arrco et carsat)  et baisses (influence de l’inflation, de la CSG 1,7%, de CASA et du 1% SecSoc)  appliqué depuis votre  retraite..._x000a_(&quot;ECHAP&quot; pour fermer)" sqref="M29" xr:uid="{00000000-0002-0000-0100-000001000000}">
      <formula1>"Info ici"</formula1>
    </dataValidation>
    <dataValidation type="whole" operator="greaterThanOrEqual" allowBlank="1" showErrorMessage="1" errorTitle="...Il faut un chiffre ENTIER !" error="_x000a_&gt;&gt;  Saisir UN chiffre ENTIER à partir de &quot;0&quot; (zéro)  correspondant au Montant Mensuel  de l'année de la 1ère retraite._x000a__x000a_Cliquez ici sur &quot;Annuler&quot; et recommencez" sqref="H23:H24 H21" xr:uid="{00000000-0002-0000-0100-000002000000}">
      <formula1>0</formula1>
    </dataValidation>
    <dataValidation type="list" showErrorMessage="1" errorTitle="&gt;&gt;&gt;&gt;   oooh !" error="C'est OUI ou c'est NON ..._x000a__x000a_Cliquez sur &quot;Annuler&quot; et suivez la consigne qui s'affiche." promptTitle="C'est OUI ou NON !" prompt="...REPONSE à choisir dans la liste proposée en cliquant sur la petite flèche à côté de la cellule sélectionnée  _x000a_PUIS pour enlever ce message cliquez dans la cellule BLEUE suivante  ou  utilisez le bouton &quot;ECHAP&quot;  ou &quot;ENTREE&quot; !!" sqref="D18" xr:uid="{00000000-0002-0000-0100-000003000000}">
      <formula1>"OUI,NON"</formula1>
    </dataValidation>
    <dataValidation type="whole" operator="greaterThanOrEqual" allowBlank="1" showInputMessage="1" showErrorMessage="1" errorTitle="...Il faut un chiffre ENTIER !" error="_x000a_&gt;&gt;  Saisir UN chiffre ENTIER à partir de &quot;0&quot; (zéro)  correspondant au Montant Mensuel  de l'année de la 1ère retraite._x000a__x000a_Cliquez ici sur &quot;Annuler&quot; et recommencez" promptTitle="Avez vous indiqué votre...." prompt=".... Revenu Fiscal de Référence (RFR)_x000a__x000a_-Si OUI &gt;bouton &quot;ECHAP&quot; et continuez à utiliser le SIMULATEUR_x000a__x000a_-Si NON le résultat peut être faussé !  &gt; bouton &quot;ECHAP&quot; et indiquez le RFR avant de continuer..._x000a_        _x000a_" sqref="H20" xr:uid="{00000000-0002-0000-0100-000004000000}">
      <formula1>0</formula1>
    </dataValidation>
    <dataValidation type="whole" operator="notEqual" showErrorMessage="1" errorTitle="Mettez ici votre..." error="... Revenu Fiscal de Référence (RFR)" sqref="B10" xr:uid="{00000000-0002-0000-0100-000005000000}">
      <formula1>0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3:H11"/>
  <sheetViews>
    <sheetView showGridLines="0" topLeftCell="A4" zoomScale="115" zoomScaleNormal="115" workbookViewId="0">
      <selection activeCell="G10" sqref="G10"/>
    </sheetView>
  </sheetViews>
  <sheetFormatPr baseColWidth="10" defaultRowHeight="16.5" x14ac:dyDescent="0.3"/>
  <cols>
    <col min="8" max="8" width="13.625" customWidth="1"/>
  </cols>
  <sheetData>
    <row r="3" spans="2:8" ht="23.25" customHeight="1" x14ac:dyDescent="0.3">
      <c r="B3" s="188" t="s">
        <v>36</v>
      </c>
      <c r="C3" s="188"/>
      <c r="D3" s="189"/>
      <c r="E3" s="189"/>
    </row>
    <row r="4" spans="2:8" ht="78.75" customHeight="1" x14ac:dyDescent="0.3">
      <c r="B4" s="186" t="s">
        <v>54</v>
      </c>
      <c r="C4" s="187"/>
      <c r="D4" s="187"/>
      <c r="E4" s="187"/>
      <c r="F4" s="187"/>
      <c r="G4" s="187"/>
      <c r="H4" s="187"/>
    </row>
    <row r="5" spans="2:8" ht="55.5" customHeight="1" x14ac:dyDescent="0.3">
      <c r="B5" s="138" t="s">
        <v>38</v>
      </c>
      <c r="C5" s="137"/>
      <c r="D5" s="137"/>
      <c r="E5" s="137"/>
      <c r="F5" s="137"/>
      <c r="G5" s="137"/>
      <c r="H5" s="137"/>
    </row>
    <row r="6" spans="2:8" ht="50.25" customHeight="1" x14ac:dyDescent="0.3">
      <c r="B6" s="138" t="s">
        <v>59</v>
      </c>
      <c r="C6" s="137"/>
      <c r="D6" s="137"/>
      <c r="E6" s="137"/>
      <c r="F6" s="137"/>
      <c r="G6" s="137"/>
      <c r="H6" s="137"/>
    </row>
    <row r="8" spans="2:8" ht="69" x14ac:dyDescent="0.3">
      <c r="B8" s="167" t="s">
        <v>48</v>
      </c>
      <c r="C8" s="155"/>
      <c r="D8" s="155"/>
      <c r="E8" s="155"/>
      <c r="F8" s="155"/>
      <c r="G8" s="155"/>
      <c r="H8" s="155"/>
    </row>
    <row r="11" spans="2:8" ht="50.25" x14ac:dyDescent="0.3">
      <c r="B11" s="154" t="s">
        <v>49</v>
      </c>
      <c r="C11" s="155"/>
      <c r="D11" s="155"/>
      <c r="E11" s="155"/>
      <c r="F11" s="155"/>
      <c r="G11" s="155"/>
      <c r="H11" s="15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retraités arrco agirc</vt:lpstr>
      <vt:lpstr>simulateur pertes (diffusion)</vt:lpstr>
      <vt:lpstr>remarque préliminaire</vt:lpstr>
      <vt:lpstr>Feuil1</vt:lpstr>
      <vt:lpstr>'simulateur pertes (diffusion)'!Zone_d_impression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RITZENTHALER</cp:lastModifiedBy>
  <cp:lastPrinted>2019-05-07T22:03:00Z</cp:lastPrinted>
  <dcterms:created xsi:type="dcterms:W3CDTF">2018-12-21T15:58:17Z</dcterms:created>
  <dcterms:modified xsi:type="dcterms:W3CDTF">2019-05-10T21:22:59Z</dcterms:modified>
</cp:coreProperties>
</file>